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POM\VPC6R\Komunikace\"/>
    </mc:Choice>
  </mc:AlternateContent>
  <bookViews>
    <workbookView xWindow="0" yWindow="0" windowWidth="0" windowHeight="0"/>
  </bookViews>
  <sheets>
    <sheet name="Rekapitulace stavby" sheetId="1" r:id="rId1"/>
    <sheet name="20230107 - Polní cesta VP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'20230107 - Polní cesta VP...'!$C$126:$K$266</definedName>
    <definedName name="_xlnm.Print_Area" localSheetId="1">'20230107 - Polní cesta VP...'!$C$4:$J$76,'20230107 - Polní cesta VP...'!$C$82:$J$110,'20230107 - Polní cesta VP...'!$C$116:$K$266</definedName>
    <definedName name="_xlnm.Print_Titles" localSheetId="1">'20230107 - Polní cesta VP...'!$126:$126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65"/>
  <c r="BH265"/>
  <c r="BG265"/>
  <c r="BF265"/>
  <c r="T265"/>
  <c r="T264"/>
  <c r="R265"/>
  <c r="R264"/>
  <c r="P265"/>
  <c r="P264"/>
  <c r="BI262"/>
  <c r="BH262"/>
  <c r="BG262"/>
  <c r="BF262"/>
  <c r="T262"/>
  <c r="T261"/>
  <c r="R262"/>
  <c r="R261"/>
  <c r="P262"/>
  <c r="P261"/>
  <c r="BI260"/>
  <c r="BH260"/>
  <c r="BG260"/>
  <c r="BF260"/>
  <c r="T260"/>
  <c r="T259"/>
  <c r="R260"/>
  <c r="R259"/>
  <c r="P260"/>
  <c r="P259"/>
  <c r="BI258"/>
  <c r="BH258"/>
  <c r="BG258"/>
  <c r="BF258"/>
  <c r="T258"/>
  <c r="T257"/>
  <c r="R258"/>
  <c r="R257"/>
  <c r="P258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49"/>
  <c r="BH249"/>
  <c r="BG249"/>
  <c r="BF249"/>
  <c r="T249"/>
  <c r="T248"/>
  <c r="R249"/>
  <c r="R248"/>
  <c r="P249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T220"/>
  <c r="R221"/>
  <c r="R220"/>
  <c r="P221"/>
  <c r="P220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F121"/>
  <c r="E119"/>
  <c r="F87"/>
  <c r="E85"/>
  <c r="J22"/>
  <c r="E22"/>
  <c r="J124"/>
  <c r="J21"/>
  <c r="J19"/>
  <c r="E19"/>
  <c r="J123"/>
  <c r="J18"/>
  <c r="J16"/>
  <c r="E16"/>
  <c r="F124"/>
  <c r="J15"/>
  <c r="J13"/>
  <c r="E13"/>
  <c r="F123"/>
  <c r="J12"/>
  <c r="J10"/>
  <c r="J121"/>
  <c i="1" r="L90"/>
  <c r="AM90"/>
  <c r="AM89"/>
  <c r="L89"/>
  <c r="AM87"/>
  <c r="L87"/>
  <c r="L85"/>
  <c r="L84"/>
  <c i="2" r="BK262"/>
  <c r="BK256"/>
  <c r="J254"/>
  <c r="J252"/>
  <c r="BK246"/>
  <c r="J244"/>
  <c r="J241"/>
  <c r="J237"/>
  <c r="BK233"/>
  <c r="J229"/>
  <c r="BK225"/>
  <c r="J221"/>
  <c r="BK212"/>
  <c r="J202"/>
  <c r="J199"/>
  <c r="BK187"/>
  <c r="BK179"/>
  <c r="J172"/>
  <c r="BK163"/>
  <c r="BK159"/>
  <c r="J156"/>
  <c r="BK147"/>
  <c r="J139"/>
  <c r="J134"/>
  <c i="1" r="AS94"/>
  <c i="2" r="BK265"/>
  <c r="J260"/>
  <c r="J256"/>
  <c r="BK254"/>
  <c r="BK245"/>
  <c r="BK240"/>
  <c r="BK236"/>
  <c r="J233"/>
  <c r="BK230"/>
  <c r="J227"/>
  <c r="J223"/>
  <c r="J212"/>
  <c r="BK206"/>
  <c r="BK197"/>
  <c r="J187"/>
  <c r="J179"/>
  <c r="BK161"/>
  <c r="J157"/>
  <c r="J149"/>
  <c r="J143"/>
  <c r="J135"/>
  <c r="J130"/>
  <c r="J258"/>
  <c r="BK253"/>
  <c r="J249"/>
  <c r="J245"/>
  <c r="BK241"/>
  <c r="BK239"/>
  <c r="J236"/>
  <c r="BK227"/>
  <c r="BK223"/>
  <c r="J215"/>
  <c r="J204"/>
  <c r="J194"/>
  <c r="BK185"/>
  <c r="BK174"/>
  <c r="BK165"/>
  <c r="J161"/>
  <c r="BK152"/>
  <c r="BK144"/>
  <c r="J140"/>
  <c r="J133"/>
  <c r="BK260"/>
  <c r="BK255"/>
  <c r="J253"/>
  <c r="BK249"/>
  <c r="BK244"/>
  <c r="J242"/>
  <c r="J240"/>
  <c r="BK237"/>
  <c r="J234"/>
  <c r="J231"/>
  <c r="BK229"/>
  <c r="J226"/>
  <c r="BK221"/>
  <c r="BK208"/>
  <c r="BK202"/>
  <c r="J197"/>
  <c r="BK189"/>
  <c r="BK182"/>
  <c r="J176"/>
  <c r="BK168"/>
  <c r="J154"/>
  <c r="J144"/>
  <c r="BK137"/>
  <c r="BK133"/>
  <c r="J32"/>
  <c r="J265"/>
  <c r="J262"/>
  <c r="BK258"/>
  <c r="J255"/>
  <c r="BK252"/>
  <c r="J246"/>
  <c r="BK242"/>
  <c r="J239"/>
  <c r="BK234"/>
  <c r="BK231"/>
  <c r="J230"/>
  <c r="BK226"/>
  <c r="J224"/>
  <c r="BK218"/>
  <c r="BK210"/>
  <c r="J206"/>
  <c r="J201"/>
  <c r="J191"/>
  <c r="J185"/>
  <c r="J174"/>
  <c r="J170"/>
  <c r="BK156"/>
  <c r="J147"/>
  <c r="BK140"/>
  <c r="J137"/>
  <c r="BK130"/>
  <c r="F32"/>
  <c r="F35"/>
  <c r="J228"/>
  <c r="BK224"/>
  <c r="BK215"/>
  <c r="J208"/>
  <c r="BK201"/>
  <c r="BK194"/>
  <c r="J189"/>
  <c r="J182"/>
  <c r="BK172"/>
  <c r="J168"/>
  <c r="BK154"/>
  <c r="J142"/>
  <c r="BK135"/>
  <c r="BK132"/>
  <c r="F33"/>
  <c r="J184"/>
  <c r="J165"/>
  <c r="BK157"/>
  <c r="J152"/>
  <c r="BK142"/>
  <c r="J132"/>
  <c r="F34"/>
  <c r="BK228"/>
  <c r="J225"/>
  <c r="J218"/>
  <c r="J210"/>
  <c r="BK204"/>
  <c r="BK199"/>
  <c r="BK191"/>
  <c r="BK184"/>
  <c r="BK176"/>
  <c r="BK170"/>
  <c r="J163"/>
  <c r="J159"/>
  <c r="BK149"/>
  <c r="BK143"/>
  <c r="BK139"/>
  <c r="BK134"/>
  <c l="1" r="P129"/>
  <c r="R186"/>
  <c r="R243"/>
  <c r="BK164"/>
  <c r="J164"/>
  <c r="J97"/>
  <c r="T186"/>
  <c r="P243"/>
  <c r="BK129"/>
  <c r="BK128"/>
  <c r="J128"/>
  <c r="J95"/>
  <c r="R164"/>
  <c r="P178"/>
  <c r="BK222"/>
  <c r="J222"/>
  <c r="J101"/>
  <c r="P251"/>
  <c r="P250"/>
  <c r="T129"/>
  <c r="P186"/>
  <c r="BK243"/>
  <c r="J243"/>
  <c r="J102"/>
  <c r="R251"/>
  <c r="R250"/>
  <c r="T164"/>
  <c r="T178"/>
  <c r="P222"/>
  <c r="BK251"/>
  <c r="J251"/>
  <c r="J105"/>
  <c r="P164"/>
  <c r="BK178"/>
  <c r="J178"/>
  <c r="J98"/>
  <c r="R178"/>
  <c r="T222"/>
  <c r="R129"/>
  <c r="BK186"/>
  <c r="J186"/>
  <c r="J99"/>
  <c r="R222"/>
  <c r="T243"/>
  <c r="T251"/>
  <c r="T250"/>
  <c r="BK220"/>
  <c r="J220"/>
  <c r="J100"/>
  <c r="BK248"/>
  <c r="J248"/>
  <c r="J103"/>
  <c r="BK257"/>
  <c r="J257"/>
  <c r="J106"/>
  <c r="BK259"/>
  <c r="J259"/>
  <c r="J107"/>
  <c r="BK261"/>
  <c r="J261"/>
  <c r="J108"/>
  <c r="BK264"/>
  <c r="J264"/>
  <c r="J109"/>
  <c i="1" r="BC95"/>
  <c r="BA95"/>
  <c i="2" r="J87"/>
  <c r="F89"/>
  <c r="J89"/>
  <c r="F90"/>
  <c r="J90"/>
  <c r="BE130"/>
  <c r="BE132"/>
  <c r="BE133"/>
  <c r="BE134"/>
  <c r="BE135"/>
  <c r="BE137"/>
  <c r="BE139"/>
  <c r="BE140"/>
  <c r="BE142"/>
  <c r="BE143"/>
  <c r="BE144"/>
  <c r="BE147"/>
  <c r="BE149"/>
  <c r="BE152"/>
  <c r="BE154"/>
  <c r="BE156"/>
  <c r="BE157"/>
  <c r="BE159"/>
  <c r="BE161"/>
  <c r="BE163"/>
  <c r="BE165"/>
  <c r="BE168"/>
  <c r="BE170"/>
  <c r="BE172"/>
  <c r="BE174"/>
  <c r="BE176"/>
  <c r="BE179"/>
  <c r="BE182"/>
  <c r="BE184"/>
  <c r="BE185"/>
  <c r="BE187"/>
  <c r="BE189"/>
  <c r="BE191"/>
  <c r="BE194"/>
  <c r="BE197"/>
  <c r="BE199"/>
  <c r="BE201"/>
  <c r="BE202"/>
  <c r="BE204"/>
  <c r="BE206"/>
  <c r="BE208"/>
  <c r="BE210"/>
  <c r="BE212"/>
  <c r="BE215"/>
  <c r="BE218"/>
  <c r="BE221"/>
  <c r="BE223"/>
  <c r="BE224"/>
  <c r="BE225"/>
  <c r="BE226"/>
  <c r="BE227"/>
  <c r="BE228"/>
  <c r="BE229"/>
  <c r="BE230"/>
  <c r="BE231"/>
  <c r="BE233"/>
  <c r="BE234"/>
  <c r="BE236"/>
  <c r="BE237"/>
  <c r="BE239"/>
  <c r="BE240"/>
  <c r="BE241"/>
  <c r="BE242"/>
  <c r="BE244"/>
  <c r="BE245"/>
  <c r="BE246"/>
  <c r="BE249"/>
  <c r="BE252"/>
  <c r="BE253"/>
  <c r="BE254"/>
  <c r="BE255"/>
  <c r="BE256"/>
  <c r="BE258"/>
  <c r="BE260"/>
  <c r="BE262"/>
  <c r="BE265"/>
  <c i="1" r="AW95"/>
  <c r="BB95"/>
  <c r="BD95"/>
  <c r="BA94"/>
  <c r="W30"/>
  <c r="BB94"/>
  <c r="W31"/>
  <c r="BC94"/>
  <c r="W32"/>
  <c r="BD94"/>
  <c r="W33"/>
  <c i="2" l="1" r="R128"/>
  <c r="R127"/>
  <c r="T128"/>
  <c r="T127"/>
  <c r="P128"/>
  <c r="P127"/>
  <c i="1" r="AU95"/>
  <c i="2" r="BK250"/>
  <c r="J250"/>
  <c r="J104"/>
  <c r="J129"/>
  <c r="J96"/>
  <c i="1" r="AU94"/>
  <c r="AW94"/>
  <c r="AK30"/>
  <c r="AY94"/>
  <c i="2" r="F31"/>
  <c i="1" r="AZ95"/>
  <c r="AZ94"/>
  <c r="W29"/>
  <c r="AX94"/>
  <c i="2" r="J31"/>
  <c i="1" r="AV95"/>
  <c r="AT95"/>
  <c i="2" l="1" r="BK127"/>
  <c r="J127"/>
  <c r="J94"/>
  <c i="1" r="AV94"/>
  <c r="AK29"/>
  <c i="2" l="1" r="J28"/>
  <c i="1" r="AG95"/>
  <c r="AG94"/>
  <c r="AK26"/>
  <c r="AT94"/>
  <c r="AN94"/>
  <c i="2" l="1" r="J37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<sst xmlns="http://schemas.openxmlformats.org/spreadsheetml/2006/main">
  <si>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</si>
  <si>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</si>
  <si>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</si>
  <si>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</si>
  <si>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</si>
  <si>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{3a9ce284-02d9-4897-a249-ec96cd227032}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</si>
  <si>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</si>
  <si>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</si>
  <si>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</si>
  <si>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</si>
  <si>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</si>
  <si>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</si>
  <si>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</si>
  <si>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</si>
  <si>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20230107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</si>
  <si>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</si>
  <si>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</si>
  <si>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cesta VPC6R v k.ú. Hory u Jenišova - Stavba polní cesty</t>
  </si>
  <si>
    <t>KSO:</t>
  </si>
  <si>
    <t>CC-CZ:</t>
  </si>
  <si>
    <t>Místo:</t>
  </si>
  <si>
    <t xml:space="preserve"> </t>
  </si>
  <si>
    <t>Datum:</t>
  </si>
  <si>
    <t>3. 4. 2024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</si>
  <si>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</si>
  <si>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</si>
  <si>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</si>
  <si>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</si>
  <si>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</si>
  <si>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</si>
  <si>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</si>
  <si>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</si>
  <si>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</si>
  <si>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</si>
  <si>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</si>
  <si>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</si>
  <si>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</si>
  <si>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</si>
  <si>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</si>
  <si>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</si>
  <si>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</si>
  <si>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</si>
  <si>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</si>
  <si>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</si>
  <si>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</si>
  <si>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</si>
  <si>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</si>
  <si>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</si>
  <si>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</si>
  <si>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</si>
  <si>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</si>
  <si>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</si>
  <si>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</si>
  <si>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</si>
  <si>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</si>
  <si>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</si>
  <si>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</si>
  <si>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</si>
  <si>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</si>
  <si>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</si>
  <si>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</si>
  <si>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</si>
  <si>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</si>
  <si>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</si>
  <si>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</si>
  <si>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</si>
  <si>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</si>
  <si>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</si>
  <si>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</si>
  <si>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</si>
  <si>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</si>
  <si>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</si>
  <si>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</si>
  <si>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</si>
  <si>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</si>
  <si>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</si>
  <si>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</si>
  <si>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</si>
  <si>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</si>
  <si>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</si>
  <si>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</si>
  <si>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</si>
  <si>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</si>
  <si>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</si>
  <si>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</si>
  <si>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</si>
  <si>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</si>
  <si>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</si>
  <si>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</si>
  <si>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</si>
  <si>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</si>
  <si>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</si>
  <si>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</si>
  <si>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</si>
  <si>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</si>
  <si>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</si>
  <si>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</si>
  <si>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</si>
  <si>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</si>
  <si>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</si>
  <si>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</si>
  <si>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</si>
  <si>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</si>
  <si>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</si>
  <si>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</si>
  <si>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</si>
  <si>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</si>
  <si>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</si>
  <si>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</si>
  <si>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</si>
  <si>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</si>
  <si>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</si>
  <si>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</si>
  <si>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</si>
  <si>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</si>
  <si>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</si>
  <si>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</si>
  <si>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</si>
  <si>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 Zemní práce</t>
  </si>
  <si>
    <t>K</t>
  </si>
  <si>
    <t>111211201</t>
  </si>
  <si>
    <t>Odstranění křovin a stromů průměru kmene do 100 mm i s kořeny sklonu terénu přes 1:5 ručně</t>
  </si>
  <si>
    <t>m2</t>
  </si>
  <si>
    <t>CS ÚRS 2024 01</t>
  </si>
  <si>
    <t>4</t>
  </si>
  <si>
    <t>1767343731</t>
  </si>
  <si>
    <t>VV</t>
  </si>
  <si>
    <t>217,28+45,41</t>
  </si>
  <si>
    <t>111301111</t>
  </si>
  <si>
    <t>Sejmutí drnu tl do 100 mm s přemístěním do 50 m nebo naložením na dopravní prostředek</t>
  </si>
  <si>
    <t>78740755</t>
  </si>
  <si>
    <t>3</t>
  </si>
  <si>
    <t>112101102</t>
  </si>
  <si>
    <t>Odstranění stromů listnatých průměru kmene přes 300 do 500 mm</t>
  </si>
  <si>
    <t>kus</t>
  </si>
  <si>
    <t>2063094127</t>
  </si>
  <si>
    <t>112101105</t>
  </si>
  <si>
    <t>Odstranění stromů listnatých průměru kmene přes 900 do 1100 mm</t>
  </si>
  <si>
    <t>1089467649</t>
  </si>
  <si>
    <t>5</t>
  </si>
  <si>
    <t>112251221</t>
  </si>
  <si>
    <t>Odstranění pařezů rovině nebo na svahu do 1:5 odfrézováním hl přes 0,2 do 0,5 m</t>
  </si>
  <si>
    <t>-920255912</t>
  </si>
  <si>
    <t>40*0,25*0,25*3,142+2*0,5*0,5*3,142</t>
  </si>
  <si>
    <t>6</t>
  </si>
  <si>
    <t>113154114</t>
  </si>
  <si>
    <t>Frézování živičného krytu tl 100 mm pruh š 0,5 m pl do 500 m2 bez překážek v trase</t>
  </si>
  <si>
    <t>-113618490</t>
  </si>
  <si>
    <t>16*0,5</t>
  </si>
  <si>
    <t>7</t>
  </si>
  <si>
    <t>113202111</t>
  </si>
  <si>
    <t>Vytrhání obrub krajníků obrubníků stojatých</t>
  </si>
  <si>
    <t>m</t>
  </si>
  <si>
    <t>1320430821</t>
  </si>
  <si>
    <t>8</t>
  </si>
  <si>
    <t>122151404</t>
  </si>
  <si>
    <t>Vykopávky v zemníku na suchu v hornině třídy těžitelnosti I skupiny 1 a 2 objem do 500 m3 strojně</t>
  </si>
  <si>
    <t>m3</t>
  </si>
  <si>
    <t>-1867082806</t>
  </si>
  <si>
    <t>P</t>
  </si>
  <si>
    <t>Poznámka k položce:_x000d_
naložení pro zpětné použití v trase</t>
  </si>
  <si>
    <t>9</t>
  </si>
  <si>
    <t>122251107</t>
  </si>
  <si>
    <t>Odkopávky a prokopávky nezapažené v hornině třídy těžitelnosti I skupiny 3 objem přes 5000 m3 strojně</t>
  </si>
  <si>
    <t>2115712511</t>
  </si>
  <si>
    <t>10</t>
  </si>
  <si>
    <t>131251103</t>
  </si>
  <si>
    <t>Hloubení jam nezapažených v hornině třídy těžitelnosti I skupiny 3 objem do 100 m3 strojně</t>
  </si>
  <si>
    <t>-415273297</t>
  </si>
  <si>
    <t>11</t>
  </si>
  <si>
    <t>132251101</t>
  </si>
  <si>
    <t>Hloubení rýh nezapažených š do 800 mm v hornině třídy těžitelnosti I skupiny 3 objem do 20 m3 strojně</t>
  </si>
  <si>
    <t>-797891027</t>
  </si>
  <si>
    <t>Poznámka k položce:_x000d_
příčný žlab na ZU</t>
  </si>
  <si>
    <t>3,7*1,3*0,2</t>
  </si>
  <si>
    <t>162351104</t>
  </si>
  <si>
    <t>Vodorovné přemístění přes 500 do 1000 m výkopku/sypaniny z horniny třídy těžitelnosti I skupiny 1 až 3</t>
  </si>
  <si>
    <t>26897659</t>
  </si>
  <si>
    <t>330,495+436,24</t>
  </si>
  <si>
    <t>13</t>
  </si>
  <si>
    <t>162751117</t>
  </si>
  <si>
    <t>Vodorovné přemístění přes 9 000 do 10000 m výkopku/sypaniny z horniny třídy těžitelnosti I skupiny 1 až 3</t>
  </si>
  <si>
    <t>2041653013</t>
  </si>
  <si>
    <t xml:space="preserve">Poznámka k položce:_x000d_
skládka Děpoltovice - Hutnický vrch  celkem 15 km</t>
  </si>
  <si>
    <t>5192,02+114,04+0,96</t>
  </si>
  <si>
    <t>14</t>
  </si>
  <si>
    <t>162751119</t>
  </si>
  <si>
    <t>Příplatek k vodorovnému přemístění výkopku/sypaniny z horniny třídy těžitelnosti I skupiny 1 až 3 ZKD 1000 m přes 10000 m</t>
  </si>
  <si>
    <t>880176689</t>
  </si>
  <si>
    <t>5307,02*5</t>
  </si>
  <si>
    <t>15</t>
  </si>
  <si>
    <t>166151101</t>
  </si>
  <si>
    <t>Přehození neulehlého výkopku z horniny třídy těžitelnosti I skupiny 1 až 3 strojně</t>
  </si>
  <si>
    <t>14885528</t>
  </si>
  <si>
    <t>Poznámka k položce:_x000d_
přehození deponovaného výkopku na mezideponii pro zpětné použití v trase</t>
  </si>
  <si>
    <t>16</t>
  </si>
  <si>
    <t>171151112</t>
  </si>
  <si>
    <t>Uložení sypaniny z hornin nesoudržných kamenitých do násypů zhutněných strojně</t>
  </si>
  <si>
    <t>1225088642</t>
  </si>
  <si>
    <t>17</t>
  </si>
  <si>
    <t>171201231</t>
  </si>
  <si>
    <t>Poplatek za uložení zeminy a kamení na recyklační skládce (skládkovné) kód odpadu 17 05 04</t>
  </si>
  <si>
    <t>t</t>
  </si>
  <si>
    <t>846685313</t>
  </si>
  <si>
    <t>5307,02*1,75</t>
  </si>
  <si>
    <t>18</t>
  </si>
  <si>
    <t>171251201</t>
  </si>
  <si>
    <t>Uložení sypaniny na skládky nebo meziskládky</t>
  </si>
  <si>
    <t>-301742171</t>
  </si>
  <si>
    <t>766,735+5307,02</t>
  </si>
  <si>
    <t>19</t>
  </si>
  <si>
    <t>181101131</t>
  </si>
  <si>
    <t>Úprava pozemku s rozpojením, přehrnutím, urovnáním a přehrnutím do 20 m zeminy skupiny 3</t>
  </si>
  <si>
    <t>-1080052881</t>
  </si>
  <si>
    <t>7697,096*0,15</t>
  </si>
  <si>
    <t>20</t>
  </si>
  <si>
    <t>181951112</t>
  </si>
  <si>
    <t>Úprava pláně v hornině třídy těžitelnosti I skupiny 1 až 3 se zhutněním strojně</t>
  </si>
  <si>
    <t>-1453056449</t>
  </si>
  <si>
    <t>Zakládání</t>
  </si>
  <si>
    <t>271532212</t>
  </si>
  <si>
    <t>Podsyp pod základové konstrukce se zhutněním z hrubého kameniva frakce 16 až 32 mm</t>
  </si>
  <si>
    <t>-1243275805</t>
  </si>
  <si>
    <t>3,7*1,3*0,15</t>
  </si>
  <si>
    <t>22</t>
  </si>
  <si>
    <t>273351121</t>
  </si>
  <si>
    <t>Zřízení bednění základových desek</t>
  </si>
  <si>
    <t>-556433449</t>
  </si>
  <si>
    <t>57,37</t>
  </si>
  <si>
    <t>23</t>
  </si>
  <si>
    <t>273351122</t>
  </si>
  <si>
    <t>Odstranění bednění základových desek</t>
  </si>
  <si>
    <t>1615195406</t>
  </si>
  <si>
    <t>24</t>
  </si>
  <si>
    <t>273361412</t>
  </si>
  <si>
    <t>Výztuž základových desek ze svařovaných sítí přes 3,5 do 6 kg/m2</t>
  </si>
  <si>
    <t>-999920750</t>
  </si>
  <si>
    <t>88,08*0,008</t>
  </si>
  <si>
    <t>25</t>
  </si>
  <si>
    <t>291211111</t>
  </si>
  <si>
    <t>Zřízení plochy ze silničních panelů do lože tl 50 mm z kameniva</t>
  </si>
  <si>
    <t>-1578936378</t>
  </si>
  <si>
    <t>(6+7)*3</t>
  </si>
  <si>
    <t>26</t>
  </si>
  <si>
    <t>M</t>
  </si>
  <si>
    <t>59381009</t>
  </si>
  <si>
    <t>panel silniční 3,00x1,00x0,15m</t>
  </si>
  <si>
    <t>1378305273</t>
  </si>
  <si>
    <t>39/3</t>
  </si>
  <si>
    <t>Vodorovné konstrukce</t>
  </si>
  <si>
    <t>27</t>
  </si>
  <si>
    <t>451313511</t>
  </si>
  <si>
    <t>Podkladní vrstva z betonu prostého se zvýšenými nároky na prostředí pod dlažbu tl do 100 mm</t>
  </si>
  <si>
    <t>1992986272</t>
  </si>
  <si>
    <t>Poznámka k položce:_x000d_
spádiště a nátok - propustky_x000d_
příčný žlab na ZU</t>
  </si>
  <si>
    <t>34,82+3,7*1,2</t>
  </si>
  <si>
    <t>28</t>
  </si>
  <si>
    <t>452318510</t>
  </si>
  <si>
    <t>Zajišťovací práh z betonu prostého se zvýšenými nároky na prostředí</t>
  </si>
  <si>
    <t>-72685217</t>
  </si>
  <si>
    <t>6,51</t>
  </si>
  <si>
    <t>29</t>
  </si>
  <si>
    <t>452321171</t>
  </si>
  <si>
    <t>Podkladní desky ze ŽB bez zvýšených nároků na prostředí tř. C 30/37 otevřený výkop</t>
  </si>
  <si>
    <t>-1908917130</t>
  </si>
  <si>
    <t>30</t>
  </si>
  <si>
    <t>462511111</t>
  </si>
  <si>
    <t>Zához prostoru z lomového kamene</t>
  </si>
  <si>
    <t>-89707941</t>
  </si>
  <si>
    <t>Komunikace pozemní</t>
  </si>
  <si>
    <t>31</t>
  </si>
  <si>
    <t>564531111</t>
  </si>
  <si>
    <t>Zřízení podsypu nebo podkladu ze sypaniny plochy přes 100 m2 tl 100 mm</t>
  </si>
  <si>
    <t>19334297</t>
  </si>
  <si>
    <t>84,32</t>
  </si>
  <si>
    <t>32</t>
  </si>
  <si>
    <t>564861011</t>
  </si>
  <si>
    <t>Podklad ze štěrkodrtě ŠD plochy do 100 m2 tl 200 mm</t>
  </si>
  <si>
    <t>-1301650838</t>
  </si>
  <si>
    <t>7345,83</t>
  </si>
  <si>
    <t>33</t>
  </si>
  <si>
    <t>564871011</t>
  </si>
  <si>
    <t>Podklad ze štěrkodrtě ŠD plochy do 100 m2 tl 250 mm</t>
  </si>
  <si>
    <t>-833356294</t>
  </si>
  <si>
    <t xml:space="preserve">Poznámka k položce:_x000d_
sanace -	km 1,0 - KÚ </t>
  </si>
  <si>
    <t>3273,38*1,405</t>
  </si>
  <si>
    <t>34</t>
  </si>
  <si>
    <t>564871016</t>
  </si>
  <si>
    <t>Podklad ze štěrkodrtě ŠD plochy do 100 m2 tl 300 mm</t>
  </si>
  <si>
    <t>-1760375571</t>
  </si>
  <si>
    <t xml:space="preserve">Poznámka k položce:_x000d_
sanace -	ZÚ-km 0,6 </t>
  </si>
  <si>
    <t>1304,7*1,405</t>
  </si>
  <si>
    <t>35</t>
  </si>
  <si>
    <t>564952111</t>
  </si>
  <si>
    <t>Podklad z mechanicky zpevněného kameniva MZK tl 150 mm</t>
  </si>
  <si>
    <t>1093710850</t>
  </si>
  <si>
    <t>6356,29</t>
  </si>
  <si>
    <t>36</t>
  </si>
  <si>
    <t>565155111</t>
  </si>
  <si>
    <t>Asfaltový beton vrstva podkladní ACP 16 (obalované kamenivo OKS) tl 70 mm š do 3 m</t>
  </si>
  <si>
    <t>-622288887</t>
  </si>
  <si>
    <t>5734,23</t>
  </si>
  <si>
    <t>37</t>
  </si>
  <si>
    <t>569831111</t>
  </si>
  <si>
    <t>Zpevnění krajnic štěrkodrtí tl 100 mm</t>
  </si>
  <si>
    <t>53416791</t>
  </si>
  <si>
    <t>38</t>
  </si>
  <si>
    <t>572340111</t>
  </si>
  <si>
    <t>Vyspravení krytu komunikací po překopech pl do 15 m2 asfaltovým betonem ACO (AB) tl přes 30 do 50 mm</t>
  </si>
  <si>
    <t>527437809</t>
  </si>
  <si>
    <t>39</t>
  </si>
  <si>
    <t>573111111</t>
  </si>
  <si>
    <t>Postřik živičný infiltrační s posypem z asfaltu množství 0,60 kg/m2</t>
  </si>
  <si>
    <t>-277531854</t>
  </si>
  <si>
    <t>5478,36*1,105</t>
  </si>
  <si>
    <t>40</t>
  </si>
  <si>
    <t>573211107</t>
  </si>
  <si>
    <t>Postřik živičný spojovací z asfaltu v množství 0,30 kg/m2</t>
  </si>
  <si>
    <t>-895963970</t>
  </si>
  <si>
    <t>5478,36*1,035</t>
  </si>
  <si>
    <t>41</t>
  </si>
  <si>
    <t>577134111</t>
  </si>
  <si>
    <t>Asfaltový beton vrstva obrusná ACO 11+ (ABS) tř. I tl 40 mm š do 3 m z nemodifikovaného asfaltu</t>
  </si>
  <si>
    <t>-1758957422</t>
  </si>
  <si>
    <t>42</t>
  </si>
  <si>
    <t>577134121</t>
  </si>
  <si>
    <t>Asfaltový beton vrstva obrusná ACO 11+ (ABS) tř. I tl 40 mm š přes 3 m z nemodifikovaného asfaltu</t>
  </si>
  <si>
    <t>921500614</t>
  </si>
  <si>
    <t>5527,25</t>
  </si>
  <si>
    <t>43</t>
  </si>
  <si>
    <t>594511111</t>
  </si>
  <si>
    <t>Dlažba z lomového kamene s provedením lože z betonu</t>
  </si>
  <si>
    <t>765498356</t>
  </si>
  <si>
    <t>Poznámka k položce:_x000d_
spádiště a nátok - propustky</t>
  </si>
  <si>
    <t>31,65</t>
  </si>
  <si>
    <t>44</t>
  </si>
  <si>
    <t>597661111</t>
  </si>
  <si>
    <t>Rigol dlážděný do lože z betonu tl 100 mm z dlažebních kostek drobných</t>
  </si>
  <si>
    <t>869292100</t>
  </si>
  <si>
    <t>3,7*1,1</t>
  </si>
  <si>
    <t>45</t>
  </si>
  <si>
    <t>599632111</t>
  </si>
  <si>
    <t>Vyplnění spár dlažby z lomového kamene MC se zatřením</t>
  </si>
  <si>
    <t>1606146808</t>
  </si>
  <si>
    <t>Trubní vedení</t>
  </si>
  <si>
    <t>46</t>
  </si>
  <si>
    <t>820441113</t>
  </si>
  <si>
    <t>Přeseknutí železobetonové trouby DN přes 400 do 600 mm</t>
  </si>
  <si>
    <t>749560032</t>
  </si>
  <si>
    <t>Ostatní konstrukce a práce, bourání</t>
  </si>
  <si>
    <t>47</t>
  </si>
  <si>
    <t>912211111.1</t>
  </si>
  <si>
    <t>Montáž směrového sloupku silničního plastového prosté uložení bez betonového základu</t>
  </si>
  <si>
    <t>-255609154</t>
  </si>
  <si>
    <t>48</t>
  </si>
  <si>
    <t>40445158</t>
  </si>
  <si>
    <t>sloupek směrový silniční plastový 1,2m</t>
  </si>
  <si>
    <t>-1097333410</t>
  </si>
  <si>
    <t>49</t>
  </si>
  <si>
    <t>915111111</t>
  </si>
  <si>
    <t>Vodorovné dopravní značení dělící čáry souvislé š 125 mm základní bílá barva</t>
  </si>
  <si>
    <t>-1152193036</t>
  </si>
  <si>
    <t>50</t>
  </si>
  <si>
    <t>916131213</t>
  </si>
  <si>
    <t>Osazení silničního obrubníku betonového stojatého s boční opěrou do lože z betonu prostého</t>
  </si>
  <si>
    <t>-1225853947</t>
  </si>
  <si>
    <t>51</t>
  </si>
  <si>
    <t>59217030</t>
  </si>
  <si>
    <t>obrubník silniční betonový přechodový 1000x150x150-250mm</t>
  </si>
  <si>
    <t>266788291</t>
  </si>
  <si>
    <t>52</t>
  </si>
  <si>
    <t>919441211</t>
  </si>
  <si>
    <t>Čelo propustku z lomového kamene pro propustek z trub DN 300 až 500</t>
  </si>
  <si>
    <t>943662193</t>
  </si>
  <si>
    <t>53</t>
  </si>
  <si>
    <t>919441221</t>
  </si>
  <si>
    <t>Čelo propustku z lomového kamene pro propustek z trub DN 600 až 800</t>
  </si>
  <si>
    <t>-158338389</t>
  </si>
  <si>
    <t>54</t>
  </si>
  <si>
    <t>919521120</t>
  </si>
  <si>
    <t>Zřízení silničního propustku z trub betonových nebo ŽB DN 400</t>
  </si>
  <si>
    <t>-1776583019</t>
  </si>
  <si>
    <t>55</t>
  </si>
  <si>
    <t>59223021</t>
  </si>
  <si>
    <t>trouba betonová hrdlová DN 400</t>
  </si>
  <si>
    <t>188277520</t>
  </si>
  <si>
    <t>10*1,01 'Přepočtené koeficientem množství</t>
  </si>
  <si>
    <t>56</t>
  </si>
  <si>
    <t>919521130</t>
  </si>
  <si>
    <t>Zřízení silničního propustku z trub betonových nebo ŽB DN 500</t>
  </si>
  <si>
    <t>-369723260</t>
  </si>
  <si>
    <t>57</t>
  </si>
  <si>
    <t>59222024</t>
  </si>
  <si>
    <t>trouba ŽB hrdlová DN 500</t>
  </si>
  <si>
    <t>-328359259</t>
  </si>
  <si>
    <t>20*1,01 'Přepočtené koeficientem množství</t>
  </si>
  <si>
    <t>58</t>
  </si>
  <si>
    <t>919521140</t>
  </si>
  <si>
    <t>Zřízení silničního propustku z trub betonových nebo ŽB DN 600</t>
  </si>
  <si>
    <t>1232377595</t>
  </si>
  <si>
    <t>59</t>
  </si>
  <si>
    <t>59223023</t>
  </si>
  <si>
    <t>trouba betonová hrdlová DN 600</t>
  </si>
  <si>
    <t>792247567</t>
  </si>
  <si>
    <t>7,5*1,01 'Přepočtené koeficientem množství</t>
  </si>
  <si>
    <t>60</t>
  </si>
  <si>
    <t>919535558</t>
  </si>
  <si>
    <t>Obetonování trubního propustku betonem prostým tř. C 20/25</t>
  </si>
  <si>
    <t>-1224080193</t>
  </si>
  <si>
    <t>61</t>
  </si>
  <si>
    <t>919732211</t>
  </si>
  <si>
    <t>Styčná spára napojení nového živičného povrchu na stávající za tepla š 15 mm hl 25 mm s prořezáním</t>
  </si>
  <si>
    <t>2031702424</t>
  </si>
  <si>
    <t>62</t>
  </si>
  <si>
    <t>919735113</t>
  </si>
  <si>
    <t>Řezání stávajícího živičného krytu hl přes 100 do 150 mm</t>
  </si>
  <si>
    <t>622504169</t>
  </si>
  <si>
    <t>63</t>
  </si>
  <si>
    <t>938902113</t>
  </si>
  <si>
    <t>Čištění příkopů komunikací příkopovým rypadlem objem nánosu přes 0,3 do 0,5 m3/m</t>
  </si>
  <si>
    <t>704979159</t>
  </si>
  <si>
    <t>997</t>
  </si>
  <si>
    <t>Přesun sutě</t>
  </si>
  <si>
    <t>64</t>
  </si>
  <si>
    <t>997221873</t>
  </si>
  <si>
    <t>Poplatek za uložení na recyklační skládce (skládkovné) stavebního odpadu zeminy a kamení zatříděného do Katalogu odpadů pod kódem 17 05 04</t>
  </si>
  <si>
    <t>70901489</t>
  </si>
  <si>
    <t>65</t>
  </si>
  <si>
    <t>997321511</t>
  </si>
  <si>
    <t>Vodorovná doprava suti a vybouraných hmot po suchu do 1 km</t>
  </si>
  <si>
    <t>-36853962</t>
  </si>
  <si>
    <t>66</t>
  </si>
  <si>
    <t>997321519</t>
  </si>
  <si>
    <t>Příplatek ZKD 1 km vodorovné dopravy suti a vybouraných hmot po suchu</t>
  </si>
  <si>
    <t>955712383</t>
  </si>
  <si>
    <t>14*21,06</t>
  </si>
  <si>
    <t>998</t>
  </si>
  <si>
    <t>Přesun hmot</t>
  </si>
  <si>
    <t>67</t>
  </si>
  <si>
    <t>998225111</t>
  </si>
  <si>
    <t>Přesun hmot pro pozemní komunikace s krytem z kamene, monolitickým betonovým nebo živičným</t>
  </si>
  <si>
    <t>1977154402</t>
  </si>
  <si>
    <t>VRN</t>
  </si>
  <si>
    <t>Vedlejší rozpočtové náklady</t>
  </si>
  <si>
    <t>VRN1</t>
  </si>
  <si>
    <t>Průzkumné, geodetické a projektové práce</t>
  </si>
  <si>
    <t>68</t>
  </si>
  <si>
    <t>011314000</t>
  </si>
  <si>
    <t>Archeologický dohled</t>
  </si>
  <si>
    <t>kpl</t>
  </si>
  <si>
    <t>1024</t>
  </si>
  <si>
    <t>1289630637</t>
  </si>
  <si>
    <t>69</t>
  </si>
  <si>
    <t>011324000</t>
  </si>
  <si>
    <t>Archeologický průzkum</t>
  </si>
  <si>
    <t>-611935563</t>
  </si>
  <si>
    <t>70</t>
  </si>
  <si>
    <t>012203000</t>
  </si>
  <si>
    <t>Geodetické práce při provádění a při dokončení stavby</t>
  </si>
  <si>
    <t>1089112453</t>
  </si>
  <si>
    <t>71</t>
  </si>
  <si>
    <t>012303000</t>
  </si>
  <si>
    <t>Geodetické práce po výstavbě - zaměření skutečného stavu</t>
  </si>
  <si>
    <t>104505570</t>
  </si>
  <si>
    <t>72</t>
  </si>
  <si>
    <t>013254000</t>
  </si>
  <si>
    <t>Dokumentace skutečného provedení stavby</t>
  </si>
  <si>
    <t>1771305705</t>
  </si>
  <si>
    <t>VRN3</t>
  </si>
  <si>
    <t>Zařízení staveniště</t>
  </si>
  <si>
    <t>73</t>
  </si>
  <si>
    <t>032002000</t>
  </si>
  <si>
    <t>Vybavení staveniště</t>
  </si>
  <si>
    <t>1864653317</t>
  </si>
  <si>
    <t>VRN4</t>
  </si>
  <si>
    <t>Inženýrská činnost</t>
  </si>
  <si>
    <t>74</t>
  </si>
  <si>
    <t>042903000</t>
  </si>
  <si>
    <t>Ostatní posudky - zkoušky hutnění</t>
  </si>
  <si>
    <t>-448094552</t>
  </si>
  <si>
    <t>VRN7</t>
  </si>
  <si>
    <t>Provozní vlivy</t>
  </si>
  <si>
    <t>75</t>
  </si>
  <si>
    <t>070001000</t>
  </si>
  <si>
    <t>Provozní vlivy - DIO</t>
  </si>
  <si>
    <t>Kč</t>
  </si>
  <si>
    <t>1968807855</t>
  </si>
  <si>
    <t>Poznámka k položce:_x000d_
vyřízení přechodné úpravy provozu a zvláštního užívání komunikací_x000d_
montáž a demontáž dočasných dopravních značekdle DIO_x000d_
dopravní značky dle DIO</t>
  </si>
  <si>
    <t>VRN9</t>
  </si>
  <si>
    <t>Ostatní náklady</t>
  </si>
  <si>
    <t>76</t>
  </si>
  <si>
    <t>034503000</t>
  </si>
  <si>
    <t>Informační tabule k publicitě stavby</t>
  </si>
  <si>
    <t>ks</t>
  </si>
  <si>
    <t>-578272738</t>
  </si>
  <si>
    <t>Poznámka k položce:_x000d_
upřesněno dle dotačního titulu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</si>
</sst>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30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48</v>
      </c>
      <c r="AI60" s="40"/>
      <c r="AJ60" s="40"/>
      <c r="AK60" s="40"/>
      <c r="AL60" s="40"/>
      <c r="AM60" s="62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48</v>
      </c>
      <c r="AI75" s="40"/>
      <c r="AJ75" s="40"/>
      <c r="AK75" s="40"/>
      <c r="AL75" s="40"/>
      <c r="AM75" s="62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20230107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Polní cesta VPC6R v k.ú. Hory u Jenišova - Stavba polní cesty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3. 4. 2024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2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72</v>
      </c>
      <c r="BT94" s="115" t="s">
        <v>73</v>
      </c>
      <c r="BV94" s="115" t="s">
        <v>74</v>
      </c>
      <c r="BW94" s="115" t="s">
        <v>5</v>
      </c>
      <c r="BX94" s="115" t="s">
        <v>75</v>
      </c>
      <c r="CL94" s="115" t="s">
        <v>1</v>
      </c>
    </row>
    <row r="95" s="7" customFormat="1" ht="24.75" customHeight="1">
      <c r="A95" s="116" t="s">
        <v>76</v>
      </c>
      <c r="B95" s="117"/>
      <c r="C95" s="118"/>
      <c r="D95" s="119" t="s">
        <v>14</v>
      </c>
      <c r="E95" s="119"/>
      <c r="F95" s="119"/>
      <c r="G95" s="119"/>
      <c r="H95" s="119"/>
      <c r="I95" s="120"/>
      <c r="J95" s="119" t="s">
        <v>17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'20230107 - Polní cesta VP...'!J28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77</v>
      </c>
      <c r="AR95" s="123"/>
      <c r="AS95" s="124">
        <v>0</v>
      </c>
      <c r="AT95" s="125">
        <f>ROUND(SUM(AV95:AW95),2)</f>
        <v>0</v>
      </c>
      <c r="AU95" s="126">
        <f>'20230107 - Polní cesta VP...'!P127</f>
        <v>0</v>
      </c>
      <c r="AV95" s="125">
        <f>'20230107 - Polní cesta VP...'!J31</f>
        <v>0</v>
      </c>
      <c r="AW95" s="125">
        <f>'20230107 - Polní cesta VP...'!J32</f>
        <v>0</v>
      </c>
      <c r="AX95" s="125">
        <f>'20230107 - Polní cesta VP...'!J33</f>
        <v>0</v>
      </c>
      <c r="AY95" s="125">
        <f>'20230107 - Polní cesta VP...'!J34</f>
        <v>0</v>
      </c>
      <c r="AZ95" s="125">
        <f>'20230107 - Polní cesta VP...'!F31</f>
        <v>0</v>
      </c>
      <c r="BA95" s="125">
        <f>'20230107 - Polní cesta VP...'!F32</f>
        <v>0</v>
      </c>
      <c r="BB95" s="125">
        <f>'20230107 - Polní cesta VP...'!F33</f>
        <v>0</v>
      </c>
      <c r="BC95" s="125">
        <f>'20230107 - Polní cesta VP...'!F34</f>
        <v>0</v>
      </c>
      <c r="BD95" s="127">
        <f>'20230107 - Polní cesta VP...'!F35</f>
        <v>0</v>
      </c>
      <c r="BE95" s="7"/>
      <c r="BT95" s="128" t="s">
        <v>78</v>
      </c>
      <c r="BU95" s="128" t="s">
        <v>79</v>
      </c>
      <c r="BV95" s="128" t="s">
        <v>74</v>
      </c>
      <c r="BW95" s="128" t="s">
        <v>5</v>
      </c>
      <c r="BX95" s="128" t="s">
        <v>75</v>
      </c>
      <c r="CL95" s="128" t="s">
        <v>1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46wkFXh9rD9O/o2SnzxrF/HTQ18eNDrXmZMreJVN4CZRpAZltAgPd0lsuJ79fratJ1MiPhTWGLTyGL6xCENrXw==" hashValue="yVkviMSE/L8Ni6qiRsabrPnmkGLZ6ZpT/TvMKpVrGAZ1ROdC/Co5MzxnM3zcEE9yenIgSdxG5xQVsf3CUtKpE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30107 - Polní cesta VP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8"/>
      <c r="AT3" s="15" t="s">
        <v>80</v>
      </c>
    </row>
    <row r="4" s="1" customFormat="1" ht="24.96" customHeight="1">
      <c r="B4" s="18"/>
      <c r="D4" s="131" t="s">
        <v>81</v>
      </c>
      <c r="L4" s="18"/>
      <c r="M4" s="132" t="s">
        <v>10</v>
      </c>
      <c r="AT4" s="15" t="s">
        <v>4</v>
      </c>
    </row>
    <row r="5" s="1" customFormat="1" ht="6.96" customHeight="1">
      <c r="B5" s="18"/>
      <c r="L5" s="18"/>
    </row>
    <row r="6" s="2" customFormat="1" ht="12" customHeight="1">
      <c r="A6" s="36"/>
      <c r="B6" s="42"/>
      <c r="C6" s="36"/>
      <c r="D6" s="133" t="s">
        <v>16</v>
      </c>
      <c r="E6" s="36"/>
      <c r="F6" s="36"/>
      <c r="G6" s="36"/>
      <c r="H6" s="36"/>
      <c r="I6" s="36"/>
      <c r="J6" s="36"/>
      <c r="K6" s="36"/>
      <c r="L6" s="61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30" customHeight="1">
      <c r="A7" s="36"/>
      <c r="B7" s="42"/>
      <c r="C7" s="36"/>
      <c r="D7" s="36"/>
      <c r="E7" s="134" t="s">
        <v>17</v>
      </c>
      <c r="F7" s="36"/>
      <c r="G7" s="36"/>
      <c r="H7" s="36"/>
      <c r="I7" s="36"/>
      <c r="J7" s="36"/>
      <c r="K7" s="36"/>
      <c r="L7" s="61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42"/>
      <c r="C8" s="36"/>
      <c r="D8" s="36"/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42"/>
      <c r="C9" s="36"/>
      <c r="D9" s="133" t="s">
        <v>18</v>
      </c>
      <c r="E9" s="36"/>
      <c r="F9" s="135" t="s">
        <v>1</v>
      </c>
      <c r="G9" s="36"/>
      <c r="H9" s="36"/>
      <c r="I9" s="133" t="s">
        <v>19</v>
      </c>
      <c r="J9" s="135" t="s">
        <v>1</v>
      </c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33" t="s">
        <v>20</v>
      </c>
      <c r="E10" s="36"/>
      <c r="F10" s="135" t="s">
        <v>21</v>
      </c>
      <c r="G10" s="36"/>
      <c r="H10" s="36"/>
      <c r="I10" s="133" t="s">
        <v>22</v>
      </c>
      <c r="J10" s="136" t="str">
        <f>'Rekapitulace stavby'!AN8</f>
        <v>3. 4. 2024</v>
      </c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3" t="s">
        <v>24</v>
      </c>
      <c r="E12" s="36"/>
      <c r="F12" s="36"/>
      <c r="G12" s="36"/>
      <c r="H12" s="36"/>
      <c r="I12" s="133" t="s">
        <v>25</v>
      </c>
      <c r="J12" s="135" t="str">
        <f>IF('Rekapitulace stavby'!AN10="","",'Rekapitulace stavby'!AN10)</f>
        <v/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42"/>
      <c r="C13" s="36"/>
      <c r="D13" s="36"/>
      <c r="E13" s="135" t="str">
        <f>IF('Rekapitulace stavby'!E11="","",'Rekapitulace stavby'!E11)</f>
        <v xml:space="preserve"> </v>
      </c>
      <c r="F13" s="36"/>
      <c r="G13" s="36"/>
      <c r="H13" s="36"/>
      <c r="I13" s="133" t="s">
        <v>26</v>
      </c>
      <c r="J13" s="135" t="str">
        <f>IF('Rekapitulace stavby'!AN11="","",'Rekapitulace stavby'!AN11)</f>
        <v/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42"/>
      <c r="C15" s="36"/>
      <c r="D15" s="133" t="s">
        <v>27</v>
      </c>
      <c r="E15" s="36"/>
      <c r="F15" s="36"/>
      <c r="G15" s="36"/>
      <c r="H15" s="36"/>
      <c r="I15" s="133" t="s">
        <v>25</v>
      </c>
      <c r="J15" s="31" t="str">
        <f>'Rekapitulace stavby'!AN13</f>
        <v>Vyplň údaj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42"/>
      <c r="C16" s="36"/>
      <c r="D16" s="36"/>
      <c r="E16" s="31" t="str">
        <f>'Rekapitulace stavby'!E14</f>
        <v>Vyplň údaj</v>
      </c>
      <c r="F16" s="135"/>
      <c r="G16" s="135"/>
      <c r="H16" s="135"/>
      <c r="I16" s="133" t="s">
        <v>26</v>
      </c>
      <c r="J16" s="31" t="str">
        <f>'Rekapitulace stavby'!AN14</f>
        <v>Vyplň údaj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42"/>
      <c r="C18" s="36"/>
      <c r="D18" s="133" t="s">
        <v>29</v>
      </c>
      <c r="E18" s="36"/>
      <c r="F18" s="36"/>
      <c r="G18" s="36"/>
      <c r="H18" s="36"/>
      <c r="I18" s="133" t="s">
        <v>25</v>
      </c>
      <c r="J18" s="135" t="str">
        <f>IF('Rekapitulace stavby'!AN16="","",'Rekapitulace stavby'!AN16)</f>
        <v/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42"/>
      <c r="C19" s="36"/>
      <c r="D19" s="36"/>
      <c r="E19" s="135" t="str">
        <f>IF('Rekapitulace stavby'!E17="","",'Rekapitulace stavby'!E17)</f>
        <v xml:space="preserve"> </v>
      </c>
      <c r="F19" s="36"/>
      <c r="G19" s="36"/>
      <c r="H19" s="36"/>
      <c r="I19" s="133" t="s">
        <v>26</v>
      </c>
      <c r="J19" s="135" t="str">
        <f>IF('Rekapitulace stavby'!AN17="","",'Rekapitulace stavby'!AN17)</f>
        <v/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42"/>
      <c r="C21" s="36"/>
      <c r="D21" s="133" t="s">
        <v>31</v>
      </c>
      <c r="E21" s="36"/>
      <c r="F21" s="36"/>
      <c r="G21" s="36"/>
      <c r="H21" s="36"/>
      <c r="I21" s="133" t="s">
        <v>25</v>
      </c>
      <c r="J21" s="135" t="str">
        <f>IF('Rekapitulace stavby'!AN19="","",'Rekapitulace stavby'!AN19)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42"/>
      <c r="C22" s="36"/>
      <c r="D22" s="36"/>
      <c r="E22" s="135" t="str">
        <f>IF('Rekapitulace stavby'!E20="","",'Rekapitulace stavby'!E20)</f>
        <v xml:space="preserve"> </v>
      </c>
      <c r="F22" s="36"/>
      <c r="G22" s="36"/>
      <c r="H22" s="36"/>
      <c r="I22" s="133" t="s">
        <v>26</v>
      </c>
      <c r="J22" s="135" t="str">
        <f>IF('Rekapitulace stavby'!AN20="","",'Rekapitulace stavby'!AN20)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42"/>
      <c r="C24" s="36"/>
      <c r="D24" s="133" t="s">
        <v>32</v>
      </c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16.5" customHeight="1">
      <c r="A25" s="137"/>
      <c r="B25" s="138"/>
      <c r="C25" s="137"/>
      <c r="D25" s="137"/>
      <c r="E25" s="139" t="s">
        <v>1</v>
      </c>
      <c r="F25" s="139"/>
      <c r="G25" s="139"/>
      <c r="H25" s="139"/>
      <c r="I25" s="137"/>
      <c r="J25" s="137"/>
      <c r="K25" s="137"/>
      <c r="L25" s="140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</row>
    <row r="26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141"/>
      <c r="E27" s="141"/>
      <c r="F27" s="141"/>
      <c r="G27" s="141"/>
      <c r="H27" s="141"/>
      <c r="I27" s="141"/>
      <c r="J27" s="141"/>
      <c r="K27" s="141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42"/>
      <c r="C28" s="36"/>
      <c r="D28" s="142" t="s">
        <v>33</v>
      </c>
      <c r="E28" s="36"/>
      <c r="F28" s="36"/>
      <c r="G28" s="36"/>
      <c r="H28" s="36"/>
      <c r="I28" s="36"/>
      <c r="J28" s="143">
        <f>ROUND(J127, 2)</f>
        <v>0</v>
      </c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1"/>
      <c r="E29" s="141"/>
      <c r="F29" s="141"/>
      <c r="G29" s="141"/>
      <c r="H29" s="141"/>
      <c r="I29" s="141"/>
      <c r="J29" s="141"/>
      <c r="K29" s="141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42"/>
      <c r="C30" s="36"/>
      <c r="D30" s="36"/>
      <c r="E30" s="36"/>
      <c r="F30" s="144" t="s">
        <v>35</v>
      </c>
      <c r="G30" s="36"/>
      <c r="H30" s="36"/>
      <c r="I30" s="144" t="s">
        <v>34</v>
      </c>
      <c r="J30" s="144" t="s">
        <v>36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42"/>
      <c r="C31" s="36"/>
      <c r="D31" s="145" t="s">
        <v>37</v>
      </c>
      <c r="E31" s="133" t="s">
        <v>38</v>
      </c>
      <c r="F31" s="146">
        <f>ROUND((SUM(BE127:BE266)),  2)</f>
        <v>0</v>
      </c>
      <c r="G31" s="36"/>
      <c r="H31" s="36"/>
      <c r="I31" s="147">
        <v>0.20999999999999999</v>
      </c>
      <c r="J31" s="146">
        <f>ROUND(((SUM(BE127:BE266))*I31),  2)</f>
        <v>0</v>
      </c>
      <c r="K31" s="3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133" t="s">
        <v>39</v>
      </c>
      <c r="F32" s="146">
        <f>ROUND((SUM(BF127:BF266)),  2)</f>
        <v>0</v>
      </c>
      <c r="G32" s="36"/>
      <c r="H32" s="36"/>
      <c r="I32" s="147">
        <v>0.12</v>
      </c>
      <c r="J32" s="146">
        <f>ROUND(((SUM(BF127:BF266))*I32), 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36"/>
      <c r="E33" s="133" t="s">
        <v>40</v>
      </c>
      <c r="F33" s="146">
        <f>ROUND((SUM(BG127:BG266)),  2)</f>
        <v>0</v>
      </c>
      <c r="G33" s="36"/>
      <c r="H33" s="36"/>
      <c r="I33" s="147">
        <v>0.20999999999999999</v>
      </c>
      <c r="J33" s="146">
        <f>0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3" t="s">
        <v>41</v>
      </c>
      <c r="F34" s="146">
        <f>ROUND((SUM(BH127:BH266)),  2)</f>
        <v>0</v>
      </c>
      <c r="G34" s="36"/>
      <c r="H34" s="36"/>
      <c r="I34" s="147">
        <v>0.12</v>
      </c>
      <c r="J34" s="146">
        <f>0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3" t="s">
        <v>42</v>
      </c>
      <c r="F35" s="146">
        <f>ROUND((SUM(BI127:BI266)),  2)</f>
        <v>0</v>
      </c>
      <c r="G35" s="36"/>
      <c r="H35" s="36"/>
      <c r="I35" s="147">
        <v>0</v>
      </c>
      <c r="J35" s="146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42"/>
      <c r="C36" s="36"/>
      <c r="D36" s="36"/>
      <c r="E36" s="36"/>
      <c r="F36" s="36"/>
      <c r="G36" s="36"/>
      <c r="H36" s="36"/>
      <c r="I36" s="36"/>
      <c r="J36" s="36"/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42"/>
      <c r="C37" s="148"/>
      <c r="D37" s="149" t="s">
        <v>43</v>
      </c>
      <c r="E37" s="150"/>
      <c r="F37" s="150"/>
      <c r="G37" s="151" t="s">
        <v>44</v>
      </c>
      <c r="H37" s="152" t="s">
        <v>45</v>
      </c>
      <c r="I37" s="150"/>
      <c r="J37" s="153">
        <f>SUM(J28:J35)</f>
        <v>0</v>
      </c>
      <c r="K37" s="154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1" customFormat="1" ht="14.4" customHeight="1">
      <c r="B39" s="18"/>
      <c r="L39" s="18"/>
    </row>
    <row r="40" s="1" customFormat="1" ht="14.4" customHeight="1">
      <c r="B40" s="18"/>
      <c r="L40" s="1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55" t="s">
        <v>46</v>
      </c>
      <c r="E50" s="156"/>
      <c r="F50" s="156"/>
      <c r="G50" s="155" t="s">
        <v>47</v>
      </c>
      <c r="H50" s="156"/>
      <c r="I50" s="156"/>
      <c r="J50" s="156"/>
      <c r="K50" s="156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57" t="s">
        <v>48</v>
      </c>
      <c r="E61" s="158"/>
      <c r="F61" s="159" t="s">
        <v>49</v>
      </c>
      <c r="G61" s="157" t="s">
        <v>48</v>
      </c>
      <c r="H61" s="158"/>
      <c r="I61" s="158"/>
      <c r="J61" s="160" t="s">
        <v>49</v>
      </c>
      <c r="K61" s="158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55" t="s">
        <v>50</v>
      </c>
      <c r="E65" s="161"/>
      <c r="F65" s="161"/>
      <c r="G65" s="155" t="s">
        <v>51</v>
      </c>
      <c r="H65" s="161"/>
      <c r="I65" s="161"/>
      <c r="J65" s="161"/>
      <c r="K65" s="161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57" t="s">
        <v>48</v>
      </c>
      <c r="E76" s="158"/>
      <c r="F76" s="159" t="s">
        <v>49</v>
      </c>
      <c r="G76" s="157" t="s">
        <v>48</v>
      </c>
      <c r="H76" s="158"/>
      <c r="I76" s="158"/>
      <c r="J76" s="160" t="s">
        <v>49</v>
      </c>
      <c r="K76" s="158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82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30" customHeight="1">
      <c r="A85" s="36"/>
      <c r="B85" s="37"/>
      <c r="C85" s="38"/>
      <c r="D85" s="38"/>
      <c r="E85" s="74" t="str">
        <f>E7</f>
        <v>Polní cesta VPC6R v k.ú. Hory u Jenišova - Stavba polní cesty</v>
      </c>
      <c r="F85" s="38"/>
      <c r="G85" s="38"/>
      <c r="H85" s="38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20</v>
      </c>
      <c r="D87" s="38"/>
      <c r="E87" s="38"/>
      <c r="F87" s="25" t="str">
        <f>F10</f>
        <v xml:space="preserve"> </v>
      </c>
      <c r="G87" s="38"/>
      <c r="H87" s="38"/>
      <c r="I87" s="30" t="s">
        <v>22</v>
      </c>
      <c r="J87" s="77" t="str">
        <f>IF(J10="","",J10)</f>
        <v>3. 4. 2024</v>
      </c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5.15" customHeight="1">
      <c r="A89" s="36"/>
      <c r="B89" s="37"/>
      <c r="C89" s="30" t="s">
        <v>24</v>
      </c>
      <c r="D89" s="38"/>
      <c r="E89" s="38"/>
      <c r="F89" s="25" t="str">
        <f>E13</f>
        <v xml:space="preserve"> </v>
      </c>
      <c r="G89" s="38"/>
      <c r="H89" s="38"/>
      <c r="I89" s="30" t="s">
        <v>29</v>
      </c>
      <c r="J89" s="34" t="str">
        <f>E19</f>
        <v xml:space="preserve"> 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27</v>
      </c>
      <c r="D90" s="38"/>
      <c r="E90" s="38"/>
      <c r="F90" s="25" t="str">
        <f>IF(E16="","",E16)</f>
        <v>Vyplň údaj</v>
      </c>
      <c r="G90" s="38"/>
      <c r="H90" s="38"/>
      <c r="I90" s="30" t="s">
        <v>31</v>
      </c>
      <c r="J90" s="34" t="str">
        <f>E22</f>
        <v xml:space="preserve"> 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9.28" customHeight="1">
      <c r="A92" s="36"/>
      <c r="B92" s="37"/>
      <c r="C92" s="166" t="s">
        <v>83</v>
      </c>
      <c r="D92" s="167"/>
      <c r="E92" s="167"/>
      <c r="F92" s="167"/>
      <c r="G92" s="167"/>
      <c r="H92" s="167"/>
      <c r="I92" s="167"/>
      <c r="J92" s="168" t="s">
        <v>84</v>
      </c>
      <c r="K92" s="167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2.8" customHeight="1">
      <c r="A94" s="36"/>
      <c r="B94" s="37"/>
      <c r="C94" s="169" t="s">
        <v>85</v>
      </c>
      <c r="D94" s="38"/>
      <c r="E94" s="38"/>
      <c r="F94" s="38"/>
      <c r="G94" s="38"/>
      <c r="H94" s="38"/>
      <c r="I94" s="38"/>
      <c r="J94" s="108">
        <f>J127</f>
        <v>0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5" t="s">
        <v>86</v>
      </c>
    </row>
    <row r="95" s="9" customFormat="1" ht="24.96" customHeight="1">
      <c r="A95" s="9"/>
      <c r="B95" s="170"/>
      <c r="C95" s="171"/>
      <c r="D95" s="172" t="s">
        <v>87</v>
      </c>
      <c r="E95" s="173"/>
      <c r="F95" s="173"/>
      <c r="G95" s="173"/>
      <c r="H95" s="173"/>
      <c r="I95" s="173"/>
      <c r="J95" s="174">
        <f>J128</f>
        <v>0</v>
      </c>
      <c r="K95" s="171"/>
      <c r="L95" s="175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6"/>
      <c r="C96" s="177"/>
      <c r="D96" s="178" t="s">
        <v>88</v>
      </c>
      <c r="E96" s="179"/>
      <c r="F96" s="179"/>
      <c r="G96" s="179"/>
      <c r="H96" s="179"/>
      <c r="I96" s="179"/>
      <c r="J96" s="180">
        <f>J129</f>
        <v>0</v>
      </c>
      <c r="K96" s="177"/>
      <c r="L96" s="181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6"/>
      <c r="C97" s="177"/>
      <c r="D97" s="178" t="s">
        <v>89</v>
      </c>
      <c r="E97" s="179"/>
      <c r="F97" s="179"/>
      <c r="G97" s="179"/>
      <c r="H97" s="179"/>
      <c r="I97" s="179"/>
      <c r="J97" s="180">
        <f>J164</f>
        <v>0</v>
      </c>
      <c r="K97" s="177"/>
      <c r="L97" s="181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6"/>
      <c r="C98" s="177"/>
      <c r="D98" s="178" t="s">
        <v>90</v>
      </c>
      <c r="E98" s="179"/>
      <c r="F98" s="179"/>
      <c r="G98" s="179"/>
      <c r="H98" s="179"/>
      <c r="I98" s="179"/>
      <c r="J98" s="180">
        <f>J178</f>
        <v>0</v>
      </c>
      <c r="K98" s="177"/>
      <c r="L98" s="18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6"/>
      <c r="C99" s="177"/>
      <c r="D99" s="178" t="s">
        <v>91</v>
      </c>
      <c r="E99" s="179"/>
      <c r="F99" s="179"/>
      <c r="G99" s="179"/>
      <c r="H99" s="179"/>
      <c r="I99" s="179"/>
      <c r="J99" s="180">
        <f>J186</f>
        <v>0</v>
      </c>
      <c r="K99" s="177"/>
      <c r="L99" s="18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6"/>
      <c r="C100" s="177"/>
      <c r="D100" s="178" t="s">
        <v>92</v>
      </c>
      <c r="E100" s="179"/>
      <c r="F100" s="179"/>
      <c r="G100" s="179"/>
      <c r="H100" s="179"/>
      <c r="I100" s="179"/>
      <c r="J100" s="180">
        <f>J220</f>
        <v>0</v>
      </c>
      <c r="K100" s="177"/>
      <c r="L100" s="18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6"/>
      <c r="C101" s="177"/>
      <c r="D101" s="178" t="s">
        <v>93</v>
      </c>
      <c r="E101" s="179"/>
      <c r="F101" s="179"/>
      <c r="G101" s="179"/>
      <c r="H101" s="179"/>
      <c r="I101" s="179"/>
      <c r="J101" s="180">
        <f>J222</f>
        <v>0</v>
      </c>
      <c r="K101" s="177"/>
      <c r="L101" s="18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6"/>
      <c r="C102" s="177"/>
      <c r="D102" s="178" t="s">
        <v>94</v>
      </c>
      <c r="E102" s="179"/>
      <c r="F102" s="179"/>
      <c r="G102" s="179"/>
      <c r="H102" s="179"/>
      <c r="I102" s="179"/>
      <c r="J102" s="180">
        <f>J243</f>
        <v>0</v>
      </c>
      <c r="K102" s="177"/>
      <c r="L102" s="18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6"/>
      <c r="C103" s="177"/>
      <c r="D103" s="178" t="s">
        <v>95</v>
      </c>
      <c r="E103" s="179"/>
      <c r="F103" s="179"/>
      <c r="G103" s="179"/>
      <c r="H103" s="179"/>
      <c r="I103" s="179"/>
      <c r="J103" s="180">
        <f>J248</f>
        <v>0</v>
      </c>
      <c r="K103" s="177"/>
      <c r="L103" s="18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0"/>
      <c r="C104" s="171"/>
      <c r="D104" s="172" t="s">
        <v>96</v>
      </c>
      <c r="E104" s="173"/>
      <c r="F104" s="173"/>
      <c r="G104" s="173"/>
      <c r="H104" s="173"/>
      <c r="I104" s="173"/>
      <c r="J104" s="174">
        <f>J250</f>
        <v>0</v>
      </c>
      <c r="K104" s="171"/>
      <c r="L104" s="17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76"/>
      <c r="C105" s="177"/>
      <c r="D105" s="178" t="s">
        <v>97</v>
      </c>
      <c r="E105" s="179"/>
      <c r="F105" s="179"/>
      <c r="G105" s="179"/>
      <c r="H105" s="179"/>
      <c r="I105" s="179"/>
      <c r="J105" s="180">
        <f>J251</f>
        <v>0</v>
      </c>
      <c r="K105" s="177"/>
      <c r="L105" s="18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6"/>
      <c r="C106" s="177"/>
      <c r="D106" s="178" t="s">
        <v>98</v>
      </c>
      <c r="E106" s="179"/>
      <c r="F106" s="179"/>
      <c r="G106" s="179"/>
      <c r="H106" s="179"/>
      <c r="I106" s="179"/>
      <c r="J106" s="180">
        <f>J257</f>
        <v>0</v>
      </c>
      <c r="K106" s="177"/>
      <c r="L106" s="18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6"/>
      <c r="C107" s="177"/>
      <c r="D107" s="178" t="s">
        <v>99</v>
      </c>
      <c r="E107" s="179"/>
      <c r="F107" s="179"/>
      <c r="G107" s="179"/>
      <c r="H107" s="179"/>
      <c r="I107" s="179"/>
      <c r="J107" s="180">
        <f>J259</f>
        <v>0</v>
      </c>
      <c r="K107" s="177"/>
      <c r="L107" s="18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6"/>
      <c r="C108" s="177"/>
      <c r="D108" s="178" t="s">
        <v>100</v>
      </c>
      <c r="E108" s="179"/>
      <c r="F108" s="179"/>
      <c r="G108" s="179"/>
      <c r="H108" s="179"/>
      <c r="I108" s="179"/>
      <c r="J108" s="180">
        <f>J261</f>
        <v>0</v>
      </c>
      <c r="K108" s="177"/>
      <c r="L108" s="18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6"/>
      <c r="C109" s="177"/>
      <c r="D109" s="178" t="s">
        <v>101</v>
      </c>
      <c r="E109" s="179"/>
      <c r="F109" s="179"/>
      <c r="G109" s="179"/>
      <c r="H109" s="179"/>
      <c r="I109" s="179"/>
      <c r="J109" s="180">
        <f>J264</f>
        <v>0</v>
      </c>
      <c r="K109" s="177"/>
      <c r="L109" s="18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64"/>
      <c r="C111" s="65"/>
      <c r="D111" s="65"/>
      <c r="E111" s="65"/>
      <c r="F111" s="65"/>
      <c r="G111" s="65"/>
      <c r="H111" s="65"/>
      <c r="I111" s="65"/>
      <c r="J111" s="65"/>
      <c r="K111" s="65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5" s="2" customFormat="1" ht="6.96" customHeight="1">
      <c r="A115" s="36"/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24.96" customHeight="1">
      <c r="A116" s="36"/>
      <c r="B116" s="37"/>
      <c r="C116" s="21" t="s">
        <v>102</v>
      </c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6.96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2" customHeight="1">
      <c r="A118" s="36"/>
      <c r="B118" s="37"/>
      <c r="C118" s="30" t="s">
        <v>16</v>
      </c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30" customHeight="1">
      <c r="A119" s="36"/>
      <c r="B119" s="37"/>
      <c r="C119" s="38"/>
      <c r="D119" s="38"/>
      <c r="E119" s="74" t="str">
        <f>E7</f>
        <v>Polní cesta VPC6R v k.ú. Hory u Jenišova - Stavba polní cesty</v>
      </c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20</v>
      </c>
      <c r="D121" s="38"/>
      <c r="E121" s="38"/>
      <c r="F121" s="25" t="str">
        <f>F10</f>
        <v xml:space="preserve"> </v>
      </c>
      <c r="G121" s="38"/>
      <c r="H121" s="38"/>
      <c r="I121" s="30" t="s">
        <v>22</v>
      </c>
      <c r="J121" s="77" t="str">
        <f>IF(J10="","",J10)</f>
        <v>3. 4. 2024</v>
      </c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8"/>
      <c r="D122" s="38"/>
      <c r="E122" s="38"/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5.15" customHeight="1">
      <c r="A123" s="36"/>
      <c r="B123" s="37"/>
      <c r="C123" s="30" t="s">
        <v>24</v>
      </c>
      <c r="D123" s="38"/>
      <c r="E123" s="38"/>
      <c r="F123" s="25" t="str">
        <f>E13</f>
        <v xml:space="preserve"> </v>
      </c>
      <c r="G123" s="38"/>
      <c r="H123" s="38"/>
      <c r="I123" s="30" t="s">
        <v>29</v>
      </c>
      <c r="J123" s="34" t="str">
        <f>E19</f>
        <v xml:space="preserve"> </v>
      </c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5.15" customHeight="1">
      <c r="A124" s="36"/>
      <c r="B124" s="37"/>
      <c r="C124" s="30" t="s">
        <v>27</v>
      </c>
      <c r="D124" s="38"/>
      <c r="E124" s="38"/>
      <c r="F124" s="25" t="str">
        <f>IF(E16="","",E16)</f>
        <v>Vyplň údaj</v>
      </c>
      <c r="G124" s="38"/>
      <c r="H124" s="38"/>
      <c r="I124" s="30" t="s">
        <v>31</v>
      </c>
      <c r="J124" s="34" t="str">
        <f>E22</f>
        <v xml:space="preserve"> 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0.32" customHeight="1">
      <c r="A125" s="36"/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11" customFormat="1" ht="29.28" customHeight="1">
      <c r="A126" s="182"/>
      <c r="B126" s="183"/>
      <c r="C126" s="184" t="s">
        <v>103</v>
      </c>
      <c r="D126" s="185" t="s">
        <v>58</v>
      </c>
      <c r="E126" s="185" t="s">
        <v>54</v>
      </c>
      <c r="F126" s="185" t="s">
        <v>55</v>
      </c>
      <c r="G126" s="185" t="s">
        <v>104</v>
      </c>
      <c r="H126" s="185" t="s">
        <v>105</v>
      </c>
      <c r="I126" s="185" t="s">
        <v>106</v>
      </c>
      <c r="J126" s="185" t="s">
        <v>84</v>
      </c>
      <c r="K126" s="186" t="s">
        <v>107</v>
      </c>
      <c r="L126" s="187"/>
      <c r="M126" s="98" t="s">
        <v>1</v>
      </c>
      <c r="N126" s="99" t="s">
        <v>37</v>
      </c>
      <c r="O126" s="99" t="s">
        <v>108</v>
      </c>
      <c r="P126" s="99" t="s">
        <v>109</v>
      </c>
      <c r="Q126" s="99" t="s">
        <v>110</v>
      </c>
      <c r="R126" s="99" t="s">
        <v>111</v>
      </c>
      <c r="S126" s="99" t="s">
        <v>112</v>
      </c>
      <c r="T126" s="100" t="s">
        <v>113</v>
      </c>
      <c r="U126" s="182"/>
      <c r="V126" s="182"/>
      <c r="W126" s="182"/>
      <c r="X126" s="182"/>
      <c r="Y126" s="182"/>
      <c r="Z126" s="182"/>
      <c r="AA126" s="182"/>
      <c r="AB126" s="182"/>
      <c r="AC126" s="182"/>
      <c r="AD126" s="182"/>
      <c r="AE126" s="182"/>
    </row>
    <row r="127" s="2" customFormat="1" ht="22.8" customHeight="1">
      <c r="A127" s="36"/>
      <c r="B127" s="37"/>
      <c r="C127" s="105" t="s">
        <v>114</v>
      </c>
      <c r="D127" s="38"/>
      <c r="E127" s="38"/>
      <c r="F127" s="38"/>
      <c r="G127" s="38"/>
      <c r="H127" s="38"/>
      <c r="I127" s="38"/>
      <c r="J127" s="188">
        <f>BK127</f>
        <v>0</v>
      </c>
      <c r="K127" s="38"/>
      <c r="L127" s="42"/>
      <c r="M127" s="101"/>
      <c r="N127" s="189"/>
      <c r="O127" s="102"/>
      <c r="P127" s="190">
        <f>P128+P250</f>
        <v>0</v>
      </c>
      <c r="Q127" s="102"/>
      <c r="R127" s="190">
        <f>R128+R250</f>
        <v>11742.972524039999</v>
      </c>
      <c r="S127" s="102"/>
      <c r="T127" s="191">
        <f>T128+T250</f>
        <v>24.335000000000001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72</v>
      </c>
      <c r="AU127" s="15" t="s">
        <v>86</v>
      </c>
      <c r="BK127" s="192">
        <f>BK128+BK250</f>
        <v>0</v>
      </c>
    </row>
    <row r="128" s="12" customFormat="1" ht="25.92" customHeight="1">
      <c r="A128" s="12"/>
      <c r="B128" s="193"/>
      <c r="C128" s="194"/>
      <c r="D128" s="195" t="s">
        <v>72</v>
      </c>
      <c r="E128" s="196" t="s">
        <v>115</v>
      </c>
      <c r="F128" s="196" t="s">
        <v>116</v>
      </c>
      <c r="G128" s="194"/>
      <c r="H128" s="194"/>
      <c r="I128" s="197"/>
      <c r="J128" s="198">
        <f>BK128</f>
        <v>0</v>
      </c>
      <c r="K128" s="194"/>
      <c r="L128" s="199"/>
      <c r="M128" s="200"/>
      <c r="N128" s="201"/>
      <c r="O128" s="201"/>
      <c r="P128" s="202">
        <f>P129+P164+P178+P186+P220+P222+P243+P248</f>
        <v>0</v>
      </c>
      <c r="Q128" s="201"/>
      <c r="R128" s="202">
        <f>R129+R164+R178+R186+R220+R222+R243+R248</f>
        <v>11742.972524039999</v>
      </c>
      <c r="S128" s="201"/>
      <c r="T128" s="203">
        <f>T129+T164+T178+T186+T220+T222+T243+T248</f>
        <v>24.335000000000001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4" t="s">
        <v>78</v>
      </c>
      <c r="AT128" s="205" t="s">
        <v>72</v>
      </c>
      <c r="AU128" s="205" t="s">
        <v>73</v>
      </c>
      <c r="AY128" s="204" t="s">
        <v>117</v>
      </c>
      <c r="BK128" s="206">
        <f>BK129+BK164+BK178+BK186+BK220+BK222+BK243+BK248</f>
        <v>0</v>
      </c>
    </row>
    <row r="129" s="12" customFormat="1" ht="22.8" customHeight="1">
      <c r="A129" s="12"/>
      <c r="B129" s="193"/>
      <c r="C129" s="194"/>
      <c r="D129" s="195" t="s">
        <v>72</v>
      </c>
      <c r="E129" s="207" t="s">
        <v>78</v>
      </c>
      <c r="F129" s="207" t="s">
        <v>118</v>
      </c>
      <c r="G129" s="194"/>
      <c r="H129" s="194"/>
      <c r="I129" s="197"/>
      <c r="J129" s="208">
        <f>BK129</f>
        <v>0</v>
      </c>
      <c r="K129" s="194"/>
      <c r="L129" s="199"/>
      <c r="M129" s="200"/>
      <c r="N129" s="201"/>
      <c r="O129" s="201"/>
      <c r="P129" s="202">
        <f>SUM(P130:P163)</f>
        <v>0</v>
      </c>
      <c r="Q129" s="201"/>
      <c r="R129" s="202">
        <f>SUM(R130:R163)</f>
        <v>0.00064000000000000005</v>
      </c>
      <c r="S129" s="201"/>
      <c r="T129" s="203">
        <f>SUM(T130:T163)</f>
        <v>3.2749999999999999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4" t="s">
        <v>78</v>
      </c>
      <c r="AT129" s="205" t="s">
        <v>72</v>
      </c>
      <c r="AU129" s="205" t="s">
        <v>78</v>
      </c>
      <c r="AY129" s="204" t="s">
        <v>117</v>
      </c>
      <c r="BK129" s="206">
        <f>SUM(BK130:BK163)</f>
        <v>0</v>
      </c>
    </row>
    <row r="130" s="2" customFormat="1" ht="33" customHeight="1">
      <c r="A130" s="36"/>
      <c r="B130" s="37"/>
      <c r="C130" s="209" t="s">
        <v>78</v>
      </c>
      <c r="D130" s="209" t="s">
        <v>119</v>
      </c>
      <c r="E130" s="210" t="s">
        <v>120</v>
      </c>
      <c r="F130" s="211" t="s">
        <v>121</v>
      </c>
      <c r="G130" s="212" t="s">
        <v>122</v>
      </c>
      <c r="H130" s="213">
        <v>262.69</v>
      </c>
      <c r="I130" s="214"/>
      <c r="J130" s="215">
        <f>ROUND(I130*H130,2)</f>
        <v>0</v>
      </c>
      <c r="K130" s="211" t="s">
        <v>123</v>
      </c>
      <c r="L130" s="42"/>
      <c r="M130" s="216" t="s">
        <v>1</v>
      </c>
      <c r="N130" s="217" t="s">
        <v>38</v>
      </c>
      <c r="O130" s="89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0" t="s">
        <v>124</v>
      </c>
      <c r="AT130" s="220" t="s">
        <v>119</v>
      </c>
      <c r="AU130" s="220" t="s">
        <v>80</v>
      </c>
      <c r="AY130" s="15" t="s">
        <v>117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5" t="s">
        <v>78</v>
      </c>
      <c r="BK130" s="221">
        <f>ROUND(I130*H130,2)</f>
        <v>0</v>
      </c>
      <c r="BL130" s="15" t="s">
        <v>124</v>
      </c>
      <c r="BM130" s="220" t="s">
        <v>125</v>
      </c>
    </row>
    <row r="131" s="13" customFormat="1">
      <c r="A131" s="13"/>
      <c r="B131" s="222"/>
      <c r="C131" s="223"/>
      <c r="D131" s="224" t="s">
        <v>126</v>
      </c>
      <c r="E131" s="225" t="s">
        <v>1</v>
      </c>
      <c r="F131" s="226" t="s">
        <v>127</v>
      </c>
      <c r="G131" s="223"/>
      <c r="H131" s="227">
        <v>262.69</v>
      </c>
      <c r="I131" s="228"/>
      <c r="J131" s="223"/>
      <c r="K131" s="223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126</v>
      </c>
      <c r="AU131" s="233" t="s">
        <v>80</v>
      </c>
      <c r="AV131" s="13" t="s">
        <v>80</v>
      </c>
      <c r="AW131" s="13" t="s">
        <v>30</v>
      </c>
      <c r="AX131" s="13" t="s">
        <v>78</v>
      </c>
      <c r="AY131" s="233" t="s">
        <v>117</v>
      </c>
    </row>
    <row r="132" s="2" customFormat="1" ht="24.15" customHeight="1">
      <c r="A132" s="36"/>
      <c r="B132" s="37"/>
      <c r="C132" s="209" t="s">
        <v>80</v>
      </c>
      <c r="D132" s="209" t="s">
        <v>119</v>
      </c>
      <c r="E132" s="210" t="s">
        <v>128</v>
      </c>
      <c r="F132" s="211" t="s">
        <v>129</v>
      </c>
      <c r="G132" s="212" t="s">
        <v>122</v>
      </c>
      <c r="H132" s="213">
        <v>3304.9499999999998</v>
      </c>
      <c r="I132" s="214"/>
      <c r="J132" s="215">
        <f>ROUND(I132*H132,2)</f>
        <v>0</v>
      </c>
      <c r="K132" s="211" t="s">
        <v>123</v>
      </c>
      <c r="L132" s="42"/>
      <c r="M132" s="216" t="s">
        <v>1</v>
      </c>
      <c r="N132" s="217" t="s">
        <v>38</v>
      </c>
      <c r="O132" s="89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0" t="s">
        <v>124</v>
      </c>
      <c r="AT132" s="220" t="s">
        <v>119</v>
      </c>
      <c r="AU132" s="220" t="s">
        <v>80</v>
      </c>
      <c r="AY132" s="15" t="s">
        <v>117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5" t="s">
        <v>78</v>
      </c>
      <c r="BK132" s="221">
        <f>ROUND(I132*H132,2)</f>
        <v>0</v>
      </c>
      <c r="BL132" s="15" t="s">
        <v>124</v>
      </c>
      <c r="BM132" s="220" t="s">
        <v>130</v>
      </c>
    </row>
    <row r="133" s="2" customFormat="1" ht="24.15" customHeight="1">
      <c r="A133" s="36"/>
      <c r="B133" s="37"/>
      <c r="C133" s="209" t="s">
        <v>131</v>
      </c>
      <c r="D133" s="209" t="s">
        <v>119</v>
      </c>
      <c r="E133" s="210" t="s">
        <v>132</v>
      </c>
      <c r="F133" s="211" t="s">
        <v>133</v>
      </c>
      <c r="G133" s="212" t="s">
        <v>134</v>
      </c>
      <c r="H133" s="213">
        <v>40</v>
      </c>
      <c r="I133" s="214"/>
      <c r="J133" s="215">
        <f>ROUND(I133*H133,2)</f>
        <v>0</v>
      </c>
      <c r="K133" s="211" t="s">
        <v>123</v>
      </c>
      <c r="L133" s="42"/>
      <c r="M133" s="216" t="s">
        <v>1</v>
      </c>
      <c r="N133" s="217" t="s">
        <v>38</v>
      </c>
      <c r="O133" s="89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0" t="s">
        <v>124</v>
      </c>
      <c r="AT133" s="220" t="s">
        <v>119</v>
      </c>
      <c r="AU133" s="220" t="s">
        <v>80</v>
      </c>
      <c r="AY133" s="15" t="s">
        <v>117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5" t="s">
        <v>78</v>
      </c>
      <c r="BK133" s="221">
        <f>ROUND(I133*H133,2)</f>
        <v>0</v>
      </c>
      <c r="BL133" s="15" t="s">
        <v>124</v>
      </c>
      <c r="BM133" s="220" t="s">
        <v>135</v>
      </c>
    </row>
    <row r="134" s="2" customFormat="1" ht="24.15" customHeight="1">
      <c r="A134" s="36"/>
      <c r="B134" s="37"/>
      <c r="C134" s="209" t="s">
        <v>124</v>
      </c>
      <c r="D134" s="209" t="s">
        <v>119</v>
      </c>
      <c r="E134" s="210" t="s">
        <v>136</v>
      </c>
      <c r="F134" s="211" t="s">
        <v>137</v>
      </c>
      <c r="G134" s="212" t="s">
        <v>134</v>
      </c>
      <c r="H134" s="213">
        <v>2</v>
      </c>
      <c r="I134" s="214"/>
      <c r="J134" s="215">
        <f>ROUND(I134*H134,2)</f>
        <v>0</v>
      </c>
      <c r="K134" s="211" t="s">
        <v>123</v>
      </c>
      <c r="L134" s="42"/>
      <c r="M134" s="216" t="s">
        <v>1</v>
      </c>
      <c r="N134" s="217" t="s">
        <v>38</v>
      </c>
      <c r="O134" s="89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0" t="s">
        <v>124</v>
      </c>
      <c r="AT134" s="220" t="s">
        <v>119</v>
      </c>
      <c r="AU134" s="220" t="s">
        <v>80</v>
      </c>
      <c r="AY134" s="15" t="s">
        <v>117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15" t="s">
        <v>78</v>
      </c>
      <c r="BK134" s="221">
        <f>ROUND(I134*H134,2)</f>
        <v>0</v>
      </c>
      <c r="BL134" s="15" t="s">
        <v>124</v>
      </c>
      <c r="BM134" s="220" t="s">
        <v>138</v>
      </c>
    </row>
    <row r="135" s="2" customFormat="1" ht="24.15" customHeight="1">
      <c r="A135" s="36"/>
      <c r="B135" s="37"/>
      <c r="C135" s="209" t="s">
        <v>139</v>
      </c>
      <c r="D135" s="209" t="s">
        <v>119</v>
      </c>
      <c r="E135" s="210" t="s">
        <v>140</v>
      </c>
      <c r="F135" s="211" t="s">
        <v>141</v>
      </c>
      <c r="G135" s="212" t="s">
        <v>122</v>
      </c>
      <c r="H135" s="213">
        <v>9.4260000000000002</v>
      </c>
      <c r="I135" s="214"/>
      <c r="J135" s="215">
        <f>ROUND(I135*H135,2)</f>
        <v>0</v>
      </c>
      <c r="K135" s="211" t="s">
        <v>123</v>
      </c>
      <c r="L135" s="42"/>
      <c r="M135" s="216" t="s">
        <v>1</v>
      </c>
      <c r="N135" s="217" t="s">
        <v>38</v>
      </c>
      <c r="O135" s="89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0" t="s">
        <v>124</v>
      </c>
      <c r="AT135" s="220" t="s">
        <v>119</v>
      </c>
      <c r="AU135" s="220" t="s">
        <v>80</v>
      </c>
      <c r="AY135" s="15" t="s">
        <v>117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5" t="s">
        <v>78</v>
      </c>
      <c r="BK135" s="221">
        <f>ROUND(I135*H135,2)</f>
        <v>0</v>
      </c>
      <c r="BL135" s="15" t="s">
        <v>124</v>
      </c>
      <c r="BM135" s="220" t="s">
        <v>142</v>
      </c>
    </row>
    <row r="136" s="13" customFormat="1">
      <c r="A136" s="13"/>
      <c r="B136" s="222"/>
      <c r="C136" s="223"/>
      <c r="D136" s="224" t="s">
        <v>126</v>
      </c>
      <c r="E136" s="225" t="s">
        <v>1</v>
      </c>
      <c r="F136" s="226" t="s">
        <v>143</v>
      </c>
      <c r="G136" s="223"/>
      <c r="H136" s="227">
        <v>9.4260000000000002</v>
      </c>
      <c r="I136" s="228"/>
      <c r="J136" s="223"/>
      <c r="K136" s="223"/>
      <c r="L136" s="229"/>
      <c r="M136" s="230"/>
      <c r="N136" s="231"/>
      <c r="O136" s="231"/>
      <c r="P136" s="231"/>
      <c r="Q136" s="231"/>
      <c r="R136" s="231"/>
      <c r="S136" s="231"/>
      <c r="T136" s="23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3" t="s">
        <v>126</v>
      </c>
      <c r="AU136" s="233" t="s">
        <v>80</v>
      </c>
      <c r="AV136" s="13" t="s">
        <v>80</v>
      </c>
      <c r="AW136" s="13" t="s">
        <v>30</v>
      </c>
      <c r="AX136" s="13" t="s">
        <v>78</v>
      </c>
      <c r="AY136" s="233" t="s">
        <v>117</v>
      </c>
    </row>
    <row r="137" s="2" customFormat="1" ht="24.15" customHeight="1">
      <c r="A137" s="36"/>
      <c r="B137" s="37"/>
      <c r="C137" s="209" t="s">
        <v>144</v>
      </c>
      <c r="D137" s="209" t="s">
        <v>119</v>
      </c>
      <c r="E137" s="210" t="s">
        <v>145</v>
      </c>
      <c r="F137" s="211" t="s">
        <v>146</v>
      </c>
      <c r="G137" s="212" t="s">
        <v>122</v>
      </c>
      <c r="H137" s="213">
        <v>8</v>
      </c>
      <c r="I137" s="214"/>
      <c r="J137" s="215">
        <f>ROUND(I137*H137,2)</f>
        <v>0</v>
      </c>
      <c r="K137" s="211" t="s">
        <v>123</v>
      </c>
      <c r="L137" s="42"/>
      <c r="M137" s="216" t="s">
        <v>1</v>
      </c>
      <c r="N137" s="217" t="s">
        <v>38</v>
      </c>
      <c r="O137" s="89"/>
      <c r="P137" s="218">
        <f>O137*H137</f>
        <v>0</v>
      </c>
      <c r="Q137" s="218">
        <v>8.0000000000000007E-05</v>
      </c>
      <c r="R137" s="218">
        <f>Q137*H137</f>
        <v>0.00064000000000000005</v>
      </c>
      <c r="S137" s="218">
        <v>0.23000000000000001</v>
      </c>
      <c r="T137" s="219">
        <f>S137*H137</f>
        <v>1.8400000000000001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0" t="s">
        <v>124</v>
      </c>
      <c r="AT137" s="220" t="s">
        <v>119</v>
      </c>
      <c r="AU137" s="220" t="s">
        <v>80</v>
      </c>
      <c r="AY137" s="15" t="s">
        <v>117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5" t="s">
        <v>78</v>
      </c>
      <c r="BK137" s="221">
        <f>ROUND(I137*H137,2)</f>
        <v>0</v>
      </c>
      <c r="BL137" s="15" t="s">
        <v>124</v>
      </c>
      <c r="BM137" s="220" t="s">
        <v>147</v>
      </c>
    </row>
    <row r="138" s="13" customFormat="1">
      <c r="A138" s="13"/>
      <c r="B138" s="222"/>
      <c r="C138" s="223"/>
      <c r="D138" s="224" t="s">
        <v>126</v>
      </c>
      <c r="E138" s="225" t="s">
        <v>1</v>
      </c>
      <c r="F138" s="226" t="s">
        <v>148</v>
      </c>
      <c r="G138" s="223"/>
      <c r="H138" s="227">
        <v>8</v>
      </c>
      <c r="I138" s="228"/>
      <c r="J138" s="223"/>
      <c r="K138" s="223"/>
      <c r="L138" s="229"/>
      <c r="M138" s="230"/>
      <c r="N138" s="231"/>
      <c r="O138" s="231"/>
      <c r="P138" s="231"/>
      <c r="Q138" s="231"/>
      <c r="R138" s="231"/>
      <c r="S138" s="231"/>
      <c r="T138" s="23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3" t="s">
        <v>126</v>
      </c>
      <c r="AU138" s="233" t="s">
        <v>80</v>
      </c>
      <c r="AV138" s="13" t="s">
        <v>80</v>
      </c>
      <c r="AW138" s="13" t="s">
        <v>30</v>
      </c>
      <c r="AX138" s="13" t="s">
        <v>78</v>
      </c>
      <c r="AY138" s="233" t="s">
        <v>117</v>
      </c>
    </row>
    <row r="139" s="2" customFormat="1" ht="16.5" customHeight="1">
      <c r="A139" s="36"/>
      <c r="B139" s="37"/>
      <c r="C139" s="209" t="s">
        <v>149</v>
      </c>
      <c r="D139" s="209" t="s">
        <v>119</v>
      </c>
      <c r="E139" s="210" t="s">
        <v>150</v>
      </c>
      <c r="F139" s="211" t="s">
        <v>151</v>
      </c>
      <c r="G139" s="212" t="s">
        <v>152</v>
      </c>
      <c r="H139" s="213">
        <v>7</v>
      </c>
      <c r="I139" s="214"/>
      <c r="J139" s="215">
        <f>ROUND(I139*H139,2)</f>
        <v>0</v>
      </c>
      <c r="K139" s="211" t="s">
        <v>123</v>
      </c>
      <c r="L139" s="42"/>
      <c r="M139" s="216" t="s">
        <v>1</v>
      </c>
      <c r="N139" s="217" t="s">
        <v>38</v>
      </c>
      <c r="O139" s="89"/>
      <c r="P139" s="218">
        <f>O139*H139</f>
        <v>0</v>
      </c>
      <c r="Q139" s="218">
        <v>0</v>
      </c>
      <c r="R139" s="218">
        <f>Q139*H139</f>
        <v>0</v>
      </c>
      <c r="S139" s="218">
        <v>0.20499999999999999</v>
      </c>
      <c r="T139" s="219">
        <f>S139*H139</f>
        <v>1.4349999999999998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0" t="s">
        <v>124</v>
      </c>
      <c r="AT139" s="220" t="s">
        <v>119</v>
      </c>
      <c r="AU139" s="220" t="s">
        <v>80</v>
      </c>
      <c r="AY139" s="15" t="s">
        <v>117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15" t="s">
        <v>78</v>
      </c>
      <c r="BK139" s="221">
        <f>ROUND(I139*H139,2)</f>
        <v>0</v>
      </c>
      <c r="BL139" s="15" t="s">
        <v>124</v>
      </c>
      <c r="BM139" s="220" t="s">
        <v>153</v>
      </c>
    </row>
    <row r="140" s="2" customFormat="1" ht="33" customHeight="1">
      <c r="A140" s="36"/>
      <c r="B140" s="37"/>
      <c r="C140" s="209" t="s">
        <v>154</v>
      </c>
      <c r="D140" s="209" t="s">
        <v>119</v>
      </c>
      <c r="E140" s="210" t="s">
        <v>155</v>
      </c>
      <c r="F140" s="211" t="s">
        <v>156</v>
      </c>
      <c r="G140" s="212" t="s">
        <v>157</v>
      </c>
      <c r="H140" s="213">
        <v>436.24000000000001</v>
      </c>
      <c r="I140" s="214"/>
      <c r="J140" s="215">
        <f>ROUND(I140*H140,2)</f>
        <v>0</v>
      </c>
      <c r="K140" s="211" t="s">
        <v>123</v>
      </c>
      <c r="L140" s="42"/>
      <c r="M140" s="216" t="s">
        <v>1</v>
      </c>
      <c r="N140" s="217" t="s">
        <v>38</v>
      </c>
      <c r="O140" s="89"/>
      <c r="P140" s="218">
        <f>O140*H140</f>
        <v>0</v>
      </c>
      <c r="Q140" s="218">
        <v>0</v>
      </c>
      <c r="R140" s="218">
        <f>Q140*H140</f>
        <v>0</v>
      </c>
      <c r="S140" s="218">
        <v>0</v>
      </c>
      <c r="T140" s="21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0" t="s">
        <v>124</v>
      </c>
      <c r="AT140" s="220" t="s">
        <v>119</v>
      </c>
      <c r="AU140" s="220" t="s">
        <v>80</v>
      </c>
      <c r="AY140" s="15" t="s">
        <v>117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15" t="s">
        <v>78</v>
      </c>
      <c r="BK140" s="221">
        <f>ROUND(I140*H140,2)</f>
        <v>0</v>
      </c>
      <c r="BL140" s="15" t="s">
        <v>124</v>
      </c>
      <c r="BM140" s="220" t="s">
        <v>158</v>
      </c>
    </row>
    <row r="141" s="2" customFormat="1">
      <c r="A141" s="36"/>
      <c r="B141" s="37"/>
      <c r="C141" s="38"/>
      <c r="D141" s="224" t="s">
        <v>159</v>
      </c>
      <c r="E141" s="38"/>
      <c r="F141" s="234" t="s">
        <v>160</v>
      </c>
      <c r="G141" s="38"/>
      <c r="H141" s="38"/>
      <c r="I141" s="235"/>
      <c r="J141" s="38"/>
      <c r="K141" s="38"/>
      <c r="L141" s="42"/>
      <c r="M141" s="236"/>
      <c r="N141" s="237"/>
      <c r="O141" s="89"/>
      <c r="P141" s="89"/>
      <c r="Q141" s="89"/>
      <c r="R141" s="89"/>
      <c r="S141" s="89"/>
      <c r="T141" s="90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159</v>
      </c>
      <c r="AU141" s="15" t="s">
        <v>80</v>
      </c>
    </row>
    <row r="142" s="2" customFormat="1" ht="33" customHeight="1">
      <c r="A142" s="36"/>
      <c r="B142" s="37"/>
      <c r="C142" s="209" t="s">
        <v>161</v>
      </c>
      <c r="D142" s="209" t="s">
        <v>119</v>
      </c>
      <c r="E142" s="210" t="s">
        <v>162</v>
      </c>
      <c r="F142" s="211" t="s">
        <v>163</v>
      </c>
      <c r="G142" s="212" t="s">
        <v>157</v>
      </c>
      <c r="H142" s="213">
        <v>5234.7600000000002</v>
      </c>
      <c r="I142" s="214"/>
      <c r="J142" s="215">
        <f>ROUND(I142*H142,2)</f>
        <v>0</v>
      </c>
      <c r="K142" s="211" t="s">
        <v>123</v>
      </c>
      <c r="L142" s="42"/>
      <c r="M142" s="216" t="s">
        <v>1</v>
      </c>
      <c r="N142" s="217" t="s">
        <v>38</v>
      </c>
      <c r="O142" s="89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0" t="s">
        <v>124</v>
      </c>
      <c r="AT142" s="220" t="s">
        <v>119</v>
      </c>
      <c r="AU142" s="220" t="s">
        <v>80</v>
      </c>
      <c r="AY142" s="15" t="s">
        <v>117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15" t="s">
        <v>78</v>
      </c>
      <c r="BK142" s="221">
        <f>ROUND(I142*H142,2)</f>
        <v>0</v>
      </c>
      <c r="BL142" s="15" t="s">
        <v>124</v>
      </c>
      <c r="BM142" s="220" t="s">
        <v>164</v>
      </c>
    </row>
    <row r="143" s="2" customFormat="1" ht="33" customHeight="1">
      <c r="A143" s="36"/>
      <c r="B143" s="37"/>
      <c r="C143" s="209" t="s">
        <v>165</v>
      </c>
      <c r="D143" s="209" t="s">
        <v>119</v>
      </c>
      <c r="E143" s="210" t="s">
        <v>166</v>
      </c>
      <c r="F143" s="211" t="s">
        <v>167</v>
      </c>
      <c r="G143" s="212" t="s">
        <v>157</v>
      </c>
      <c r="H143" s="213">
        <v>119.05</v>
      </c>
      <c r="I143" s="214"/>
      <c r="J143" s="215">
        <f>ROUND(I143*H143,2)</f>
        <v>0</v>
      </c>
      <c r="K143" s="211" t="s">
        <v>123</v>
      </c>
      <c r="L143" s="42"/>
      <c r="M143" s="216" t="s">
        <v>1</v>
      </c>
      <c r="N143" s="217" t="s">
        <v>38</v>
      </c>
      <c r="O143" s="89"/>
      <c r="P143" s="218">
        <f>O143*H143</f>
        <v>0</v>
      </c>
      <c r="Q143" s="218">
        <v>0</v>
      </c>
      <c r="R143" s="218">
        <f>Q143*H143</f>
        <v>0</v>
      </c>
      <c r="S143" s="218">
        <v>0</v>
      </c>
      <c r="T143" s="219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20" t="s">
        <v>124</v>
      </c>
      <c r="AT143" s="220" t="s">
        <v>119</v>
      </c>
      <c r="AU143" s="220" t="s">
        <v>80</v>
      </c>
      <c r="AY143" s="15" t="s">
        <v>117</v>
      </c>
      <c r="BE143" s="221">
        <f>IF(N143="základní",J143,0)</f>
        <v>0</v>
      </c>
      <c r="BF143" s="221">
        <f>IF(N143="snížená",J143,0)</f>
        <v>0</v>
      </c>
      <c r="BG143" s="221">
        <f>IF(N143="zákl. přenesená",J143,0)</f>
        <v>0</v>
      </c>
      <c r="BH143" s="221">
        <f>IF(N143="sníž. přenesená",J143,0)</f>
        <v>0</v>
      </c>
      <c r="BI143" s="221">
        <f>IF(N143="nulová",J143,0)</f>
        <v>0</v>
      </c>
      <c r="BJ143" s="15" t="s">
        <v>78</v>
      </c>
      <c r="BK143" s="221">
        <f>ROUND(I143*H143,2)</f>
        <v>0</v>
      </c>
      <c r="BL143" s="15" t="s">
        <v>124</v>
      </c>
      <c r="BM143" s="220" t="s">
        <v>168</v>
      </c>
    </row>
    <row r="144" s="2" customFormat="1" ht="33" customHeight="1">
      <c r="A144" s="36"/>
      <c r="B144" s="37"/>
      <c r="C144" s="209" t="s">
        <v>169</v>
      </c>
      <c r="D144" s="209" t="s">
        <v>119</v>
      </c>
      <c r="E144" s="210" t="s">
        <v>170</v>
      </c>
      <c r="F144" s="211" t="s">
        <v>171</v>
      </c>
      <c r="G144" s="212" t="s">
        <v>157</v>
      </c>
      <c r="H144" s="213">
        <v>0.96199999999999997</v>
      </c>
      <c r="I144" s="214"/>
      <c r="J144" s="215">
        <f>ROUND(I144*H144,2)</f>
        <v>0</v>
      </c>
      <c r="K144" s="211" t="s">
        <v>123</v>
      </c>
      <c r="L144" s="42"/>
      <c r="M144" s="216" t="s">
        <v>1</v>
      </c>
      <c r="N144" s="217" t="s">
        <v>38</v>
      </c>
      <c r="O144" s="89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0" t="s">
        <v>124</v>
      </c>
      <c r="AT144" s="220" t="s">
        <v>119</v>
      </c>
      <c r="AU144" s="220" t="s">
        <v>80</v>
      </c>
      <c r="AY144" s="15" t="s">
        <v>117</v>
      </c>
      <c r="BE144" s="221">
        <f>IF(N144="základní",J144,0)</f>
        <v>0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15" t="s">
        <v>78</v>
      </c>
      <c r="BK144" s="221">
        <f>ROUND(I144*H144,2)</f>
        <v>0</v>
      </c>
      <c r="BL144" s="15" t="s">
        <v>124</v>
      </c>
      <c r="BM144" s="220" t="s">
        <v>172</v>
      </c>
    </row>
    <row r="145" s="2" customFormat="1">
      <c r="A145" s="36"/>
      <c r="B145" s="37"/>
      <c r="C145" s="38"/>
      <c r="D145" s="224" t="s">
        <v>159</v>
      </c>
      <c r="E145" s="38"/>
      <c r="F145" s="234" t="s">
        <v>173</v>
      </c>
      <c r="G145" s="38"/>
      <c r="H145" s="38"/>
      <c r="I145" s="235"/>
      <c r="J145" s="38"/>
      <c r="K145" s="38"/>
      <c r="L145" s="42"/>
      <c r="M145" s="236"/>
      <c r="N145" s="237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159</v>
      </c>
      <c r="AU145" s="15" t="s">
        <v>80</v>
      </c>
    </row>
    <row r="146" s="13" customFormat="1">
      <c r="A146" s="13"/>
      <c r="B146" s="222"/>
      <c r="C146" s="223"/>
      <c r="D146" s="224" t="s">
        <v>126</v>
      </c>
      <c r="E146" s="225" t="s">
        <v>1</v>
      </c>
      <c r="F146" s="226" t="s">
        <v>174</v>
      </c>
      <c r="G146" s="223"/>
      <c r="H146" s="227">
        <v>0.96199999999999997</v>
      </c>
      <c r="I146" s="228"/>
      <c r="J146" s="223"/>
      <c r="K146" s="223"/>
      <c r="L146" s="229"/>
      <c r="M146" s="230"/>
      <c r="N146" s="231"/>
      <c r="O146" s="231"/>
      <c r="P146" s="231"/>
      <c r="Q146" s="231"/>
      <c r="R146" s="231"/>
      <c r="S146" s="231"/>
      <c r="T146" s="23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3" t="s">
        <v>126</v>
      </c>
      <c r="AU146" s="233" t="s">
        <v>80</v>
      </c>
      <c r="AV146" s="13" t="s">
        <v>80</v>
      </c>
      <c r="AW146" s="13" t="s">
        <v>30</v>
      </c>
      <c r="AX146" s="13" t="s">
        <v>78</v>
      </c>
      <c r="AY146" s="233" t="s">
        <v>117</v>
      </c>
    </row>
    <row r="147" s="2" customFormat="1" ht="37.8" customHeight="1">
      <c r="A147" s="36"/>
      <c r="B147" s="37"/>
      <c r="C147" s="209" t="s">
        <v>8</v>
      </c>
      <c r="D147" s="209" t="s">
        <v>119</v>
      </c>
      <c r="E147" s="210" t="s">
        <v>175</v>
      </c>
      <c r="F147" s="211" t="s">
        <v>176</v>
      </c>
      <c r="G147" s="212" t="s">
        <v>157</v>
      </c>
      <c r="H147" s="213">
        <v>766.73500000000001</v>
      </c>
      <c r="I147" s="214"/>
      <c r="J147" s="215">
        <f>ROUND(I147*H147,2)</f>
        <v>0</v>
      </c>
      <c r="K147" s="211" t="s">
        <v>123</v>
      </c>
      <c r="L147" s="42"/>
      <c r="M147" s="216" t="s">
        <v>1</v>
      </c>
      <c r="N147" s="217" t="s">
        <v>38</v>
      </c>
      <c r="O147" s="89"/>
      <c r="P147" s="218">
        <f>O147*H147</f>
        <v>0</v>
      </c>
      <c r="Q147" s="218">
        <v>0</v>
      </c>
      <c r="R147" s="218">
        <f>Q147*H147</f>
        <v>0</v>
      </c>
      <c r="S147" s="218">
        <v>0</v>
      </c>
      <c r="T147" s="21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0" t="s">
        <v>124</v>
      </c>
      <c r="AT147" s="220" t="s">
        <v>119</v>
      </c>
      <c r="AU147" s="220" t="s">
        <v>80</v>
      </c>
      <c r="AY147" s="15" t="s">
        <v>117</v>
      </c>
      <c r="BE147" s="221">
        <f>IF(N147="základní",J147,0)</f>
        <v>0</v>
      </c>
      <c r="BF147" s="221">
        <f>IF(N147="snížená",J147,0)</f>
        <v>0</v>
      </c>
      <c r="BG147" s="221">
        <f>IF(N147="zákl. přenesená",J147,0)</f>
        <v>0</v>
      </c>
      <c r="BH147" s="221">
        <f>IF(N147="sníž. přenesená",J147,0)</f>
        <v>0</v>
      </c>
      <c r="BI147" s="221">
        <f>IF(N147="nulová",J147,0)</f>
        <v>0</v>
      </c>
      <c r="BJ147" s="15" t="s">
        <v>78</v>
      </c>
      <c r="BK147" s="221">
        <f>ROUND(I147*H147,2)</f>
        <v>0</v>
      </c>
      <c r="BL147" s="15" t="s">
        <v>124</v>
      </c>
      <c r="BM147" s="220" t="s">
        <v>177</v>
      </c>
    </row>
    <row r="148" s="13" customFormat="1">
      <c r="A148" s="13"/>
      <c r="B148" s="222"/>
      <c r="C148" s="223"/>
      <c r="D148" s="224" t="s">
        <v>126</v>
      </c>
      <c r="E148" s="225" t="s">
        <v>1</v>
      </c>
      <c r="F148" s="226" t="s">
        <v>178</v>
      </c>
      <c r="G148" s="223"/>
      <c r="H148" s="227">
        <v>766.73500000000001</v>
      </c>
      <c r="I148" s="228"/>
      <c r="J148" s="223"/>
      <c r="K148" s="223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126</v>
      </c>
      <c r="AU148" s="233" t="s">
        <v>80</v>
      </c>
      <c r="AV148" s="13" t="s">
        <v>80</v>
      </c>
      <c r="AW148" s="13" t="s">
        <v>30</v>
      </c>
      <c r="AX148" s="13" t="s">
        <v>78</v>
      </c>
      <c r="AY148" s="233" t="s">
        <v>117</v>
      </c>
    </row>
    <row r="149" s="2" customFormat="1" ht="37.8" customHeight="1">
      <c r="A149" s="36"/>
      <c r="B149" s="37"/>
      <c r="C149" s="209" t="s">
        <v>179</v>
      </c>
      <c r="D149" s="209" t="s">
        <v>119</v>
      </c>
      <c r="E149" s="210" t="s">
        <v>180</v>
      </c>
      <c r="F149" s="211" t="s">
        <v>181</v>
      </c>
      <c r="G149" s="212" t="s">
        <v>157</v>
      </c>
      <c r="H149" s="213">
        <v>5307.0200000000004</v>
      </c>
      <c r="I149" s="214"/>
      <c r="J149" s="215">
        <f>ROUND(I149*H149,2)</f>
        <v>0</v>
      </c>
      <c r="K149" s="211" t="s">
        <v>123</v>
      </c>
      <c r="L149" s="42"/>
      <c r="M149" s="216" t="s">
        <v>1</v>
      </c>
      <c r="N149" s="217" t="s">
        <v>38</v>
      </c>
      <c r="O149" s="89"/>
      <c r="P149" s="218">
        <f>O149*H149</f>
        <v>0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0" t="s">
        <v>124</v>
      </c>
      <c r="AT149" s="220" t="s">
        <v>119</v>
      </c>
      <c r="AU149" s="220" t="s">
        <v>80</v>
      </c>
      <c r="AY149" s="15" t="s">
        <v>117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15" t="s">
        <v>78</v>
      </c>
      <c r="BK149" s="221">
        <f>ROUND(I149*H149,2)</f>
        <v>0</v>
      </c>
      <c r="BL149" s="15" t="s">
        <v>124</v>
      </c>
      <c r="BM149" s="220" t="s">
        <v>182</v>
      </c>
    </row>
    <row r="150" s="2" customFormat="1">
      <c r="A150" s="36"/>
      <c r="B150" s="37"/>
      <c r="C150" s="38"/>
      <c r="D150" s="224" t="s">
        <v>159</v>
      </c>
      <c r="E150" s="38"/>
      <c r="F150" s="234" t="s">
        <v>183</v>
      </c>
      <c r="G150" s="38"/>
      <c r="H150" s="38"/>
      <c r="I150" s="235"/>
      <c r="J150" s="38"/>
      <c r="K150" s="38"/>
      <c r="L150" s="42"/>
      <c r="M150" s="236"/>
      <c r="N150" s="237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159</v>
      </c>
      <c r="AU150" s="15" t="s">
        <v>80</v>
      </c>
    </row>
    <row r="151" s="13" customFormat="1">
      <c r="A151" s="13"/>
      <c r="B151" s="222"/>
      <c r="C151" s="223"/>
      <c r="D151" s="224" t="s">
        <v>126</v>
      </c>
      <c r="E151" s="225" t="s">
        <v>1</v>
      </c>
      <c r="F151" s="226" t="s">
        <v>184</v>
      </c>
      <c r="G151" s="223"/>
      <c r="H151" s="227">
        <v>5307.0200000000004</v>
      </c>
      <c r="I151" s="228"/>
      <c r="J151" s="223"/>
      <c r="K151" s="223"/>
      <c r="L151" s="229"/>
      <c r="M151" s="230"/>
      <c r="N151" s="231"/>
      <c r="O151" s="231"/>
      <c r="P151" s="231"/>
      <c r="Q151" s="231"/>
      <c r="R151" s="231"/>
      <c r="S151" s="231"/>
      <c r="T151" s="23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3" t="s">
        <v>126</v>
      </c>
      <c r="AU151" s="233" t="s">
        <v>80</v>
      </c>
      <c r="AV151" s="13" t="s">
        <v>80</v>
      </c>
      <c r="AW151" s="13" t="s">
        <v>30</v>
      </c>
      <c r="AX151" s="13" t="s">
        <v>78</v>
      </c>
      <c r="AY151" s="233" t="s">
        <v>117</v>
      </c>
    </row>
    <row r="152" s="2" customFormat="1" ht="37.8" customHeight="1">
      <c r="A152" s="36"/>
      <c r="B152" s="37"/>
      <c r="C152" s="209" t="s">
        <v>185</v>
      </c>
      <c r="D152" s="209" t="s">
        <v>119</v>
      </c>
      <c r="E152" s="210" t="s">
        <v>186</v>
      </c>
      <c r="F152" s="211" t="s">
        <v>187</v>
      </c>
      <c r="G152" s="212" t="s">
        <v>157</v>
      </c>
      <c r="H152" s="213">
        <v>26535.099999999999</v>
      </c>
      <c r="I152" s="214"/>
      <c r="J152" s="215">
        <f>ROUND(I152*H152,2)</f>
        <v>0</v>
      </c>
      <c r="K152" s="211" t="s">
        <v>123</v>
      </c>
      <c r="L152" s="42"/>
      <c r="M152" s="216" t="s">
        <v>1</v>
      </c>
      <c r="N152" s="217" t="s">
        <v>38</v>
      </c>
      <c r="O152" s="89"/>
      <c r="P152" s="218">
        <f>O152*H152</f>
        <v>0</v>
      </c>
      <c r="Q152" s="218">
        <v>0</v>
      </c>
      <c r="R152" s="218">
        <f>Q152*H152</f>
        <v>0</v>
      </c>
      <c r="S152" s="218">
        <v>0</v>
      </c>
      <c r="T152" s="219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0" t="s">
        <v>124</v>
      </c>
      <c r="AT152" s="220" t="s">
        <v>119</v>
      </c>
      <c r="AU152" s="220" t="s">
        <v>80</v>
      </c>
      <c r="AY152" s="15" t="s">
        <v>117</v>
      </c>
      <c r="BE152" s="221">
        <f>IF(N152="základní",J152,0)</f>
        <v>0</v>
      </c>
      <c r="BF152" s="221">
        <f>IF(N152="snížená",J152,0)</f>
        <v>0</v>
      </c>
      <c r="BG152" s="221">
        <f>IF(N152="zákl. přenesená",J152,0)</f>
        <v>0</v>
      </c>
      <c r="BH152" s="221">
        <f>IF(N152="sníž. přenesená",J152,0)</f>
        <v>0</v>
      </c>
      <c r="BI152" s="221">
        <f>IF(N152="nulová",J152,0)</f>
        <v>0</v>
      </c>
      <c r="BJ152" s="15" t="s">
        <v>78</v>
      </c>
      <c r="BK152" s="221">
        <f>ROUND(I152*H152,2)</f>
        <v>0</v>
      </c>
      <c r="BL152" s="15" t="s">
        <v>124</v>
      </c>
      <c r="BM152" s="220" t="s">
        <v>188</v>
      </c>
    </row>
    <row r="153" s="13" customFormat="1">
      <c r="A153" s="13"/>
      <c r="B153" s="222"/>
      <c r="C153" s="223"/>
      <c r="D153" s="224" t="s">
        <v>126</v>
      </c>
      <c r="E153" s="225" t="s">
        <v>1</v>
      </c>
      <c r="F153" s="226" t="s">
        <v>189</v>
      </c>
      <c r="G153" s="223"/>
      <c r="H153" s="227">
        <v>26535.099999999999</v>
      </c>
      <c r="I153" s="228"/>
      <c r="J153" s="223"/>
      <c r="K153" s="223"/>
      <c r="L153" s="229"/>
      <c r="M153" s="230"/>
      <c r="N153" s="231"/>
      <c r="O153" s="231"/>
      <c r="P153" s="231"/>
      <c r="Q153" s="231"/>
      <c r="R153" s="231"/>
      <c r="S153" s="231"/>
      <c r="T153" s="23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3" t="s">
        <v>126</v>
      </c>
      <c r="AU153" s="233" t="s">
        <v>80</v>
      </c>
      <c r="AV153" s="13" t="s">
        <v>80</v>
      </c>
      <c r="AW153" s="13" t="s">
        <v>30</v>
      </c>
      <c r="AX153" s="13" t="s">
        <v>78</v>
      </c>
      <c r="AY153" s="233" t="s">
        <v>117</v>
      </c>
    </row>
    <row r="154" s="2" customFormat="1" ht="24.15" customHeight="1">
      <c r="A154" s="36"/>
      <c r="B154" s="37"/>
      <c r="C154" s="209" t="s">
        <v>190</v>
      </c>
      <c r="D154" s="209" t="s">
        <v>119</v>
      </c>
      <c r="E154" s="210" t="s">
        <v>191</v>
      </c>
      <c r="F154" s="211" t="s">
        <v>192</v>
      </c>
      <c r="G154" s="212" t="s">
        <v>157</v>
      </c>
      <c r="H154" s="213">
        <v>436.24000000000001</v>
      </c>
      <c r="I154" s="214"/>
      <c r="J154" s="215">
        <f>ROUND(I154*H154,2)</f>
        <v>0</v>
      </c>
      <c r="K154" s="211" t="s">
        <v>123</v>
      </c>
      <c r="L154" s="42"/>
      <c r="M154" s="216" t="s">
        <v>1</v>
      </c>
      <c r="N154" s="217" t="s">
        <v>38</v>
      </c>
      <c r="O154" s="89"/>
      <c r="P154" s="218">
        <f>O154*H154</f>
        <v>0</v>
      </c>
      <c r="Q154" s="218">
        <v>0</v>
      </c>
      <c r="R154" s="218">
        <f>Q154*H154</f>
        <v>0</v>
      </c>
      <c r="S154" s="218">
        <v>0</v>
      </c>
      <c r="T154" s="219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0" t="s">
        <v>124</v>
      </c>
      <c r="AT154" s="220" t="s">
        <v>119</v>
      </c>
      <c r="AU154" s="220" t="s">
        <v>80</v>
      </c>
      <c r="AY154" s="15" t="s">
        <v>117</v>
      </c>
      <c r="BE154" s="221">
        <f>IF(N154="základní",J154,0)</f>
        <v>0</v>
      </c>
      <c r="BF154" s="221">
        <f>IF(N154="snížená",J154,0)</f>
        <v>0</v>
      </c>
      <c r="BG154" s="221">
        <f>IF(N154="zákl. přenesená",J154,0)</f>
        <v>0</v>
      </c>
      <c r="BH154" s="221">
        <f>IF(N154="sníž. přenesená",J154,0)</f>
        <v>0</v>
      </c>
      <c r="BI154" s="221">
        <f>IF(N154="nulová",J154,0)</f>
        <v>0</v>
      </c>
      <c r="BJ154" s="15" t="s">
        <v>78</v>
      </c>
      <c r="BK154" s="221">
        <f>ROUND(I154*H154,2)</f>
        <v>0</v>
      </c>
      <c r="BL154" s="15" t="s">
        <v>124</v>
      </c>
      <c r="BM154" s="220" t="s">
        <v>193</v>
      </c>
    </row>
    <row r="155" s="2" customFormat="1">
      <c r="A155" s="36"/>
      <c r="B155" s="37"/>
      <c r="C155" s="38"/>
      <c r="D155" s="224" t="s">
        <v>159</v>
      </c>
      <c r="E155" s="38"/>
      <c r="F155" s="234" t="s">
        <v>194</v>
      </c>
      <c r="G155" s="38"/>
      <c r="H155" s="38"/>
      <c r="I155" s="235"/>
      <c r="J155" s="38"/>
      <c r="K155" s="38"/>
      <c r="L155" s="42"/>
      <c r="M155" s="236"/>
      <c r="N155" s="237"/>
      <c r="O155" s="89"/>
      <c r="P155" s="89"/>
      <c r="Q155" s="89"/>
      <c r="R155" s="89"/>
      <c r="S155" s="89"/>
      <c r="T155" s="90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159</v>
      </c>
      <c r="AU155" s="15" t="s">
        <v>80</v>
      </c>
    </row>
    <row r="156" s="2" customFormat="1" ht="24.15" customHeight="1">
      <c r="A156" s="36"/>
      <c r="B156" s="37"/>
      <c r="C156" s="209" t="s">
        <v>195</v>
      </c>
      <c r="D156" s="209" t="s">
        <v>119</v>
      </c>
      <c r="E156" s="210" t="s">
        <v>196</v>
      </c>
      <c r="F156" s="211" t="s">
        <v>197</v>
      </c>
      <c r="G156" s="212" t="s">
        <v>157</v>
      </c>
      <c r="H156" s="213">
        <v>436.24000000000001</v>
      </c>
      <c r="I156" s="214"/>
      <c r="J156" s="215">
        <f>ROUND(I156*H156,2)</f>
        <v>0</v>
      </c>
      <c r="K156" s="211" t="s">
        <v>123</v>
      </c>
      <c r="L156" s="42"/>
      <c r="M156" s="216" t="s">
        <v>1</v>
      </c>
      <c r="N156" s="217" t="s">
        <v>38</v>
      </c>
      <c r="O156" s="89"/>
      <c r="P156" s="218">
        <f>O156*H156</f>
        <v>0</v>
      </c>
      <c r="Q156" s="218">
        <v>0</v>
      </c>
      <c r="R156" s="218">
        <f>Q156*H156</f>
        <v>0</v>
      </c>
      <c r="S156" s="218">
        <v>0</v>
      </c>
      <c r="T156" s="219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0" t="s">
        <v>124</v>
      </c>
      <c r="AT156" s="220" t="s">
        <v>119</v>
      </c>
      <c r="AU156" s="220" t="s">
        <v>80</v>
      </c>
      <c r="AY156" s="15" t="s">
        <v>117</v>
      </c>
      <c r="BE156" s="221">
        <f>IF(N156="základní",J156,0)</f>
        <v>0</v>
      </c>
      <c r="BF156" s="221">
        <f>IF(N156="snížená",J156,0)</f>
        <v>0</v>
      </c>
      <c r="BG156" s="221">
        <f>IF(N156="zákl. přenesená",J156,0)</f>
        <v>0</v>
      </c>
      <c r="BH156" s="221">
        <f>IF(N156="sníž. přenesená",J156,0)</f>
        <v>0</v>
      </c>
      <c r="BI156" s="221">
        <f>IF(N156="nulová",J156,0)</f>
        <v>0</v>
      </c>
      <c r="BJ156" s="15" t="s">
        <v>78</v>
      </c>
      <c r="BK156" s="221">
        <f>ROUND(I156*H156,2)</f>
        <v>0</v>
      </c>
      <c r="BL156" s="15" t="s">
        <v>124</v>
      </c>
      <c r="BM156" s="220" t="s">
        <v>198</v>
      </c>
    </row>
    <row r="157" s="2" customFormat="1" ht="33" customHeight="1">
      <c r="A157" s="36"/>
      <c r="B157" s="37"/>
      <c r="C157" s="209" t="s">
        <v>199</v>
      </c>
      <c r="D157" s="209" t="s">
        <v>119</v>
      </c>
      <c r="E157" s="210" t="s">
        <v>200</v>
      </c>
      <c r="F157" s="211" t="s">
        <v>201</v>
      </c>
      <c r="G157" s="212" t="s">
        <v>202</v>
      </c>
      <c r="H157" s="213">
        <v>9287.2849999999999</v>
      </c>
      <c r="I157" s="214"/>
      <c r="J157" s="215">
        <f>ROUND(I157*H157,2)</f>
        <v>0</v>
      </c>
      <c r="K157" s="211" t="s">
        <v>123</v>
      </c>
      <c r="L157" s="42"/>
      <c r="M157" s="216" t="s">
        <v>1</v>
      </c>
      <c r="N157" s="217" t="s">
        <v>38</v>
      </c>
      <c r="O157" s="89"/>
      <c r="P157" s="218">
        <f>O157*H157</f>
        <v>0</v>
      </c>
      <c r="Q157" s="218">
        <v>0</v>
      </c>
      <c r="R157" s="218">
        <f>Q157*H157</f>
        <v>0</v>
      </c>
      <c r="S157" s="218">
        <v>0</v>
      </c>
      <c r="T157" s="21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0" t="s">
        <v>124</v>
      </c>
      <c r="AT157" s="220" t="s">
        <v>119</v>
      </c>
      <c r="AU157" s="220" t="s">
        <v>80</v>
      </c>
      <c r="AY157" s="15" t="s">
        <v>117</v>
      </c>
      <c r="BE157" s="221">
        <f>IF(N157="základní",J157,0)</f>
        <v>0</v>
      </c>
      <c r="BF157" s="221">
        <f>IF(N157="snížená",J157,0)</f>
        <v>0</v>
      </c>
      <c r="BG157" s="221">
        <f>IF(N157="zákl. přenesená",J157,0)</f>
        <v>0</v>
      </c>
      <c r="BH157" s="221">
        <f>IF(N157="sníž. přenesená",J157,0)</f>
        <v>0</v>
      </c>
      <c r="BI157" s="221">
        <f>IF(N157="nulová",J157,0)</f>
        <v>0</v>
      </c>
      <c r="BJ157" s="15" t="s">
        <v>78</v>
      </c>
      <c r="BK157" s="221">
        <f>ROUND(I157*H157,2)</f>
        <v>0</v>
      </c>
      <c r="BL157" s="15" t="s">
        <v>124</v>
      </c>
      <c r="BM157" s="220" t="s">
        <v>203</v>
      </c>
    </row>
    <row r="158" s="13" customFormat="1">
      <c r="A158" s="13"/>
      <c r="B158" s="222"/>
      <c r="C158" s="223"/>
      <c r="D158" s="224" t="s">
        <v>126</v>
      </c>
      <c r="E158" s="225" t="s">
        <v>1</v>
      </c>
      <c r="F158" s="226" t="s">
        <v>204</v>
      </c>
      <c r="G158" s="223"/>
      <c r="H158" s="227">
        <v>9287.2849999999999</v>
      </c>
      <c r="I158" s="228"/>
      <c r="J158" s="223"/>
      <c r="K158" s="223"/>
      <c r="L158" s="229"/>
      <c r="M158" s="230"/>
      <c r="N158" s="231"/>
      <c r="O158" s="231"/>
      <c r="P158" s="231"/>
      <c r="Q158" s="231"/>
      <c r="R158" s="231"/>
      <c r="S158" s="231"/>
      <c r="T158" s="23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3" t="s">
        <v>126</v>
      </c>
      <c r="AU158" s="233" t="s">
        <v>80</v>
      </c>
      <c r="AV158" s="13" t="s">
        <v>80</v>
      </c>
      <c r="AW158" s="13" t="s">
        <v>30</v>
      </c>
      <c r="AX158" s="13" t="s">
        <v>78</v>
      </c>
      <c r="AY158" s="233" t="s">
        <v>117</v>
      </c>
    </row>
    <row r="159" s="2" customFormat="1" ht="16.5" customHeight="1">
      <c r="A159" s="36"/>
      <c r="B159" s="37"/>
      <c r="C159" s="209" t="s">
        <v>205</v>
      </c>
      <c r="D159" s="209" t="s">
        <v>119</v>
      </c>
      <c r="E159" s="210" t="s">
        <v>206</v>
      </c>
      <c r="F159" s="211" t="s">
        <v>207</v>
      </c>
      <c r="G159" s="212" t="s">
        <v>157</v>
      </c>
      <c r="H159" s="213">
        <v>6073.7550000000001</v>
      </c>
      <c r="I159" s="214"/>
      <c r="J159" s="215">
        <f>ROUND(I159*H159,2)</f>
        <v>0</v>
      </c>
      <c r="K159" s="211" t="s">
        <v>123</v>
      </c>
      <c r="L159" s="42"/>
      <c r="M159" s="216" t="s">
        <v>1</v>
      </c>
      <c r="N159" s="217" t="s">
        <v>38</v>
      </c>
      <c r="O159" s="89"/>
      <c r="P159" s="218">
        <f>O159*H159</f>
        <v>0</v>
      </c>
      <c r="Q159" s="218">
        <v>0</v>
      </c>
      <c r="R159" s="218">
        <f>Q159*H159</f>
        <v>0</v>
      </c>
      <c r="S159" s="218">
        <v>0</v>
      </c>
      <c r="T159" s="219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0" t="s">
        <v>124</v>
      </c>
      <c r="AT159" s="220" t="s">
        <v>119</v>
      </c>
      <c r="AU159" s="220" t="s">
        <v>80</v>
      </c>
      <c r="AY159" s="15" t="s">
        <v>117</v>
      </c>
      <c r="BE159" s="221">
        <f>IF(N159="základní",J159,0)</f>
        <v>0</v>
      </c>
      <c r="BF159" s="221">
        <f>IF(N159="snížená",J159,0)</f>
        <v>0</v>
      </c>
      <c r="BG159" s="221">
        <f>IF(N159="zákl. přenesená",J159,0)</f>
        <v>0</v>
      </c>
      <c r="BH159" s="221">
        <f>IF(N159="sníž. přenesená",J159,0)</f>
        <v>0</v>
      </c>
      <c r="BI159" s="221">
        <f>IF(N159="nulová",J159,0)</f>
        <v>0</v>
      </c>
      <c r="BJ159" s="15" t="s">
        <v>78</v>
      </c>
      <c r="BK159" s="221">
        <f>ROUND(I159*H159,2)</f>
        <v>0</v>
      </c>
      <c r="BL159" s="15" t="s">
        <v>124</v>
      </c>
      <c r="BM159" s="220" t="s">
        <v>208</v>
      </c>
    </row>
    <row r="160" s="13" customFormat="1">
      <c r="A160" s="13"/>
      <c r="B160" s="222"/>
      <c r="C160" s="223"/>
      <c r="D160" s="224" t="s">
        <v>126</v>
      </c>
      <c r="E160" s="225" t="s">
        <v>1</v>
      </c>
      <c r="F160" s="226" t="s">
        <v>209</v>
      </c>
      <c r="G160" s="223"/>
      <c r="H160" s="227">
        <v>6073.7550000000001</v>
      </c>
      <c r="I160" s="228"/>
      <c r="J160" s="223"/>
      <c r="K160" s="223"/>
      <c r="L160" s="229"/>
      <c r="M160" s="230"/>
      <c r="N160" s="231"/>
      <c r="O160" s="231"/>
      <c r="P160" s="231"/>
      <c r="Q160" s="231"/>
      <c r="R160" s="231"/>
      <c r="S160" s="231"/>
      <c r="T160" s="23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3" t="s">
        <v>126</v>
      </c>
      <c r="AU160" s="233" t="s">
        <v>80</v>
      </c>
      <c r="AV160" s="13" t="s">
        <v>80</v>
      </c>
      <c r="AW160" s="13" t="s">
        <v>30</v>
      </c>
      <c r="AX160" s="13" t="s">
        <v>78</v>
      </c>
      <c r="AY160" s="233" t="s">
        <v>117</v>
      </c>
    </row>
    <row r="161" s="2" customFormat="1" ht="33" customHeight="1">
      <c r="A161" s="36"/>
      <c r="B161" s="37"/>
      <c r="C161" s="209" t="s">
        <v>210</v>
      </c>
      <c r="D161" s="209" t="s">
        <v>119</v>
      </c>
      <c r="E161" s="210" t="s">
        <v>211</v>
      </c>
      <c r="F161" s="211" t="s">
        <v>212</v>
      </c>
      <c r="G161" s="212" t="s">
        <v>157</v>
      </c>
      <c r="H161" s="213">
        <v>1154.5640000000001</v>
      </c>
      <c r="I161" s="214"/>
      <c r="J161" s="215">
        <f>ROUND(I161*H161,2)</f>
        <v>0</v>
      </c>
      <c r="K161" s="211" t="s">
        <v>123</v>
      </c>
      <c r="L161" s="42"/>
      <c r="M161" s="216" t="s">
        <v>1</v>
      </c>
      <c r="N161" s="217" t="s">
        <v>38</v>
      </c>
      <c r="O161" s="89"/>
      <c r="P161" s="218">
        <f>O161*H161</f>
        <v>0</v>
      </c>
      <c r="Q161" s="218">
        <v>0</v>
      </c>
      <c r="R161" s="218">
        <f>Q161*H161</f>
        <v>0</v>
      </c>
      <c r="S161" s="218">
        <v>0</v>
      </c>
      <c r="T161" s="219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0" t="s">
        <v>124</v>
      </c>
      <c r="AT161" s="220" t="s">
        <v>119</v>
      </c>
      <c r="AU161" s="220" t="s">
        <v>80</v>
      </c>
      <c r="AY161" s="15" t="s">
        <v>117</v>
      </c>
      <c r="BE161" s="221">
        <f>IF(N161="základní",J161,0)</f>
        <v>0</v>
      </c>
      <c r="BF161" s="221">
        <f>IF(N161="snížená",J161,0)</f>
        <v>0</v>
      </c>
      <c r="BG161" s="221">
        <f>IF(N161="zákl. přenesená",J161,0)</f>
        <v>0</v>
      </c>
      <c r="BH161" s="221">
        <f>IF(N161="sníž. přenesená",J161,0)</f>
        <v>0</v>
      </c>
      <c r="BI161" s="221">
        <f>IF(N161="nulová",J161,0)</f>
        <v>0</v>
      </c>
      <c r="BJ161" s="15" t="s">
        <v>78</v>
      </c>
      <c r="BK161" s="221">
        <f>ROUND(I161*H161,2)</f>
        <v>0</v>
      </c>
      <c r="BL161" s="15" t="s">
        <v>124</v>
      </c>
      <c r="BM161" s="220" t="s">
        <v>213</v>
      </c>
    </row>
    <row r="162" s="13" customFormat="1">
      <c r="A162" s="13"/>
      <c r="B162" s="222"/>
      <c r="C162" s="223"/>
      <c r="D162" s="224" t="s">
        <v>126</v>
      </c>
      <c r="E162" s="225" t="s">
        <v>1</v>
      </c>
      <c r="F162" s="226" t="s">
        <v>214</v>
      </c>
      <c r="G162" s="223"/>
      <c r="H162" s="227">
        <v>1154.5640000000001</v>
      </c>
      <c r="I162" s="228"/>
      <c r="J162" s="223"/>
      <c r="K162" s="223"/>
      <c r="L162" s="229"/>
      <c r="M162" s="230"/>
      <c r="N162" s="231"/>
      <c r="O162" s="231"/>
      <c r="P162" s="231"/>
      <c r="Q162" s="231"/>
      <c r="R162" s="231"/>
      <c r="S162" s="231"/>
      <c r="T162" s="23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3" t="s">
        <v>126</v>
      </c>
      <c r="AU162" s="233" t="s">
        <v>80</v>
      </c>
      <c r="AV162" s="13" t="s">
        <v>80</v>
      </c>
      <c r="AW162" s="13" t="s">
        <v>30</v>
      </c>
      <c r="AX162" s="13" t="s">
        <v>78</v>
      </c>
      <c r="AY162" s="233" t="s">
        <v>117</v>
      </c>
    </row>
    <row r="163" s="2" customFormat="1" ht="24.15" customHeight="1">
      <c r="A163" s="36"/>
      <c r="B163" s="37"/>
      <c r="C163" s="209" t="s">
        <v>215</v>
      </c>
      <c r="D163" s="209" t="s">
        <v>119</v>
      </c>
      <c r="E163" s="210" t="s">
        <v>216</v>
      </c>
      <c r="F163" s="211" t="s">
        <v>217</v>
      </c>
      <c r="G163" s="212" t="s">
        <v>122</v>
      </c>
      <c r="H163" s="213">
        <v>7697.0959999999995</v>
      </c>
      <c r="I163" s="214"/>
      <c r="J163" s="215">
        <f>ROUND(I163*H163,2)</f>
        <v>0</v>
      </c>
      <c r="K163" s="211" t="s">
        <v>123</v>
      </c>
      <c r="L163" s="42"/>
      <c r="M163" s="216" t="s">
        <v>1</v>
      </c>
      <c r="N163" s="217" t="s">
        <v>38</v>
      </c>
      <c r="O163" s="89"/>
      <c r="P163" s="218">
        <f>O163*H163</f>
        <v>0</v>
      </c>
      <c r="Q163" s="218">
        <v>0</v>
      </c>
      <c r="R163" s="218">
        <f>Q163*H163</f>
        <v>0</v>
      </c>
      <c r="S163" s="218">
        <v>0</v>
      </c>
      <c r="T163" s="219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0" t="s">
        <v>124</v>
      </c>
      <c r="AT163" s="220" t="s">
        <v>119</v>
      </c>
      <c r="AU163" s="220" t="s">
        <v>80</v>
      </c>
      <c r="AY163" s="15" t="s">
        <v>117</v>
      </c>
      <c r="BE163" s="221">
        <f>IF(N163="základní",J163,0)</f>
        <v>0</v>
      </c>
      <c r="BF163" s="221">
        <f>IF(N163="snížená",J163,0)</f>
        <v>0</v>
      </c>
      <c r="BG163" s="221">
        <f>IF(N163="zákl. přenesená",J163,0)</f>
        <v>0</v>
      </c>
      <c r="BH163" s="221">
        <f>IF(N163="sníž. přenesená",J163,0)</f>
        <v>0</v>
      </c>
      <c r="BI163" s="221">
        <f>IF(N163="nulová",J163,0)</f>
        <v>0</v>
      </c>
      <c r="BJ163" s="15" t="s">
        <v>78</v>
      </c>
      <c r="BK163" s="221">
        <f>ROUND(I163*H163,2)</f>
        <v>0</v>
      </c>
      <c r="BL163" s="15" t="s">
        <v>124</v>
      </c>
      <c r="BM163" s="220" t="s">
        <v>218</v>
      </c>
    </row>
    <row r="164" s="12" customFormat="1" ht="22.8" customHeight="1">
      <c r="A164" s="12"/>
      <c r="B164" s="193"/>
      <c r="C164" s="194"/>
      <c r="D164" s="195" t="s">
        <v>72</v>
      </c>
      <c r="E164" s="207" t="s">
        <v>80</v>
      </c>
      <c r="F164" s="207" t="s">
        <v>219</v>
      </c>
      <c r="G164" s="194"/>
      <c r="H164" s="194"/>
      <c r="I164" s="197"/>
      <c r="J164" s="208">
        <f>BK164</f>
        <v>0</v>
      </c>
      <c r="K164" s="194"/>
      <c r="L164" s="199"/>
      <c r="M164" s="200"/>
      <c r="N164" s="201"/>
      <c r="O164" s="201"/>
      <c r="P164" s="202">
        <f>SUM(P165:P177)</f>
        <v>0</v>
      </c>
      <c r="Q164" s="201"/>
      <c r="R164" s="202">
        <f>SUM(R165:R177)</f>
        <v>21.247304500000002</v>
      </c>
      <c r="S164" s="201"/>
      <c r="T164" s="203">
        <f>SUM(T165:T177)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4" t="s">
        <v>78</v>
      </c>
      <c r="AT164" s="205" t="s">
        <v>72</v>
      </c>
      <c r="AU164" s="205" t="s">
        <v>78</v>
      </c>
      <c r="AY164" s="204" t="s">
        <v>117</v>
      </c>
      <c r="BK164" s="206">
        <f>SUM(BK165:BK177)</f>
        <v>0</v>
      </c>
    </row>
    <row r="165" s="2" customFormat="1" ht="24.15" customHeight="1">
      <c r="A165" s="36"/>
      <c r="B165" s="37"/>
      <c r="C165" s="209" t="s">
        <v>7</v>
      </c>
      <c r="D165" s="209" t="s">
        <v>119</v>
      </c>
      <c r="E165" s="210" t="s">
        <v>220</v>
      </c>
      <c r="F165" s="211" t="s">
        <v>221</v>
      </c>
      <c r="G165" s="212" t="s">
        <v>157</v>
      </c>
      <c r="H165" s="213">
        <v>0.72199999999999998</v>
      </c>
      <c r="I165" s="214"/>
      <c r="J165" s="215">
        <f>ROUND(I165*H165,2)</f>
        <v>0</v>
      </c>
      <c r="K165" s="211" t="s">
        <v>123</v>
      </c>
      <c r="L165" s="42"/>
      <c r="M165" s="216" t="s">
        <v>1</v>
      </c>
      <c r="N165" s="217" t="s">
        <v>38</v>
      </c>
      <c r="O165" s="89"/>
      <c r="P165" s="218">
        <f>O165*H165</f>
        <v>0</v>
      </c>
      <c r="Q165" s="218">
        <v>2.1600000000000001</v>
      </c>
      <c r="R165" s="218">
        <f>Q165*H165</f>
        <v>1.55952</v>
      </c>
      <c r="S165" s="218">
        <v>0</v>
      </c>
      <c r="T165" s="219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0" t="s">
        <v>124</v>
      </c>
      <c r="AT165" s="220" t="s">
        <v>119</v>
      </c>
      <c r="AU165" s="220" t="s">
        <v>80</v>
      </c>
      <c r="AY165" s="15" t="s">
        <v>117</v>
      </c>
      <c r="BE165" s="221">
        <f>IF(N165="základní",J165,0)</f>
        <v>0</v>
      </c>
      <c r="BF165" s="221">
        <f>IF(N165="snížená",J165,0)</f>
        <v>0</v>
      </c>
      <c r="BG165" s="221">
        <f>IF(N165="zákl. přenesená",J165,0)</f>
        <v>0</v>
      </c>
      <c r="BH165" s="221">
        <f>IF(N165="sníž. přenesená",J165,0)</f>
        <v>0</v>
      </c>
      <c r="BI165" s="221">
        <f>IF(N165="nulová",J165,0)</f>
        <v>0</v>
      </c>
      <c r="BJ165" s="15" t="s">
        <v>78</v>
      </c>
      <c r="BK165" s="221">
        <f>ROUND(I165*H165,2)</f>
        <v>0</v>
      </c>
      <c r="BL165" s="15" t="s">
        <v>124</v>
      </c>
      <c r="BM165" s="220" t="s">
        <v>222</v>
      </c>
    </row>
    <row r="166" s="2" customFormat="1">
      <c r="A166" s="36"/>
      <c r="B166" s="37"/>
      <c r="C166" s="38"/>
      <c r="D166" s="224" t="s">
        <v>159</v>
      </c>
      <c r="E166" s="38"/>
      <c r="F166" s="234" t="s">
        <v>173</v>
      </c>
      <c r="G166" s="38"/>
      <c r="H166" s="38"/>
      <c r="I166" s="235"/>
      <c r="J166" s="38"/>
      <c r="K166" s="38"/>
      <c r="L166" s="42"/>
      <c r="M166" s="236"/>
      <c r="N166" s="237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159</v>
      </c>
      <c r="AU166" s="15" t="s">
        <v>80</v>
      </c>
    </row>
    <row r="167" s="13" customFormat="1">
      <c r="A167" s="13"/>
      <c r="B167" s="222"/>
      <c r="C167" s="223"/>
      <c r="D167" s="224" t="s">
        <v>126</v>
      </c>
      <c r="E167" s="225" t="s">
        <v>1</v>
      </c>
      <c r="F167" s="226" t="s">
        <v>223</v>
      </c>
      <c r="G167" s="223"/>
      <c r="H167" s="227">
        <v>0.72199999999999998</v>
      </c>
      <c r="I167" s="228"/>
      <c r="J167" s="223"/>
      <c r="K167" s="223"/>
      <c r="L167" s="229"/>
      <c r="M167" s="230"/>
      <c r="N167" s="231"/>
      <c r="O167" s="231"/>
      <c r="P167" s="231"/>
      <c r="Q167" s="231"/>
      <c r="R167" s="231"/>
      <c r="S167" s="231"/>
      <c r="T167" s="23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3" t="s">
        <v>126</v>
      </c>
      <c r="AU167" s="233" t="s">
        <v>80</v>
      </c>
      <c r="AV167" s="13" t="s">
        <v>80</v>
      </c>
      <c r="AW167" s="13" t="s">
        <v>30</v>
      </c>
      <c r="AX167" s="13" t="s">
        <v>78</v>
      </c>
      <c r="AY167" s="233" t="s">
        <v>117</v>
      </c>
    </row>
    <row r="168" s="2" customFormat="1" ht="16.5" customHeight="1">
      <c r="A168" s="36"/>
      <c r="B168" s="37"/>
      <c r="C168" s="209" t="s">
        <v>224</v>
      </c>
      <c r="D168" s="209" t="s">
        <v>119</v>
      </c>
      <c r="E168" s="210" t="s">
        <v>225</v>
      </c>
      <c r="F168" s="211" t="s">
        <v>226</v>
      </c>
      <c r="G168" s="212" t="s">
        <v>122</v>
      </c>
      <c r="H168" s="213">
        <v>57.369999999999997</v>
      </c>
      <c r="I168" s="214"/>
      <c r="J168" s="215">
        <f>ROUND(I168*H168,2)</f>
        <v>0</v>
      </c>
      <c r="K168" s="211" t="s">
        <v>123</v>
      </c>
      <c r="L168" s="42"/>
      <c r="M168" s="216" t="s">
        <v>1</v>
      </c>
      <c r="N168" s="217" t="s">
        <v>38</v>
      </c>
      <c r="O168" s="89"/>
      <c r="P168" s="218">
        <f>O168*H168</f>
        <v>0</v>
      </c>
      <c r="Q168" s="218">
        <v>0.0029399999999999999</v>
      </c>
      <c r="R168" s="218">
        <f>Q168*H168</f>
        <v>0.16866779999999998</v>
      </c>
      <c r="S168" s="218">
        <v>0</v>
      </c>
      <c r="T168" s="219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0" t="s">
        <v>124</v>
      </c>
      <c r="AT168" s="220" t="s">
        <v>119</v>
      </c>
      <c r="AU168" s="220" t="s">
        <v>80</v>
      </c>
      <c r="AY168" s="15" t="s">
        <v>117</v>
      </c>
      <c r="BE168" s="221">
        <f>IF(N168="základní",J168,0)</f>
        <v>0</v>
      </c>
      <c r="BF168" s="221">
        <f>IF(N168="snížená",J168,0)</f>
        <v>0</v>
      </c>
      <c r="BG168" s="221">
        <f>IF(N168="zákl. přenesená",J168,0)</f>
        <v>0</v>
      </c>
      <c r="BH168" s="221">
        <f>IF(N168="sníž. přenesená",J168,0)</f>
        <v>0</v>
      </c>
      <c r="BI168" s="221">
        <f>IF(N168="nulová",J168,0)</f>
        <v>0</v>
      </c>
      <c r="BJ168" s="15" t="s">
        <v>78</v>
      </c>
      <c r="BK168" s="221">
        <f>ROUND(I168*H168,2)</f>
        <v>0</v>
      </c>
      <c r="BL168" s="15" t="s">
        <v>124</v>
      </c>
      <c r="BM168" s="220" t="s">
        <v>227</v>
      </c>
    </row>
    <row r="169" s="13" customFormat="1">
      <c r="A169" s="13"/>
      <c r="B169" s="222"/>
      <c r="C169" s="223"/>
      <c r="D169" s="224" t="s">
        <v>126</v>
      </c>
      <c r="E169" s="225" t="s">
        <v>1</v>
      </c>
      <c r="F169" s="226" t="s">
        <v>228</v>
      </c>
      <c r="G169" s="223"/>
      <c r="H169" s="227">
        <v>57.369999999999997</v>
      </c>
      <c r="I169" s="228"/>
      <c r="J169" s="223"/>
      <c r="K169" s="223"/>
      <c r="L169" s="229"/>
      <c r="M169" s="230"/>
      <c r="N169" s="231"/>
      <c r="O169" s="231"/>
      <c r="P169" s="231"/>
      <c r="Q169" s="231"/>
      <c r="R169" s="231"/>
      <c r="S169" s="231"/>
      <c r="T169" s="23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3" t="s">
        <v>126</v>
      </c>
      <c r="AU169" s="233" t="s">
        <v>80</v>
      </c>
      <c r="AV169" s="13" t="s">
        <v>80</v>
      </c>
      <c r="AW169" s="13" t="s">
        <v>30</v>
      </c>
      <c r="AX169" s="13" t="s">
        <v>78</v>
      </c>
      <c r="AY169" s="233" t="s">
        <v>117</v>
      </c>
    </row>
    <row r="170" s="2" customFormat="1" ht="16.5" customHeight="1">
      <c r="A170" s="36"/>
      <c r="B170" s="37"/>
      <c r="C170" s="209" t="s">
        <v>229</v>
      </c>
      <c r="D170" s="209" t="s">
        <v>119</v>
      </c>
      <c r="E170" s="210" t="s">
        <v>230</v>
      </c>
      <c r="F170" s="211" t="s">
        <v>231</v>
      </c>
      <c r="G170" s="212" t="s">
        <v>122</v>
      </c>
      <c r="H170" s="213">
        <v>57.369999999999997</v>
      </c>
      <c r="I170" s="214"/>
      <c r="J170" s="215">
        <f>ROUND(I170*H170,2)</f>
        <v>0</v>
      </c>
      <c r="K170" s="211" t="s">
        <v>123</v>
      </c>
      <c r="L170" s="42"/>
      <c r="M170" s="216" t="s">
        <v>1</v>
      </c>
      <c r="N170" s="217" t="s">
        <v>38</v>
      </c>
      <c r="O170" s="89"/>
      <c r="P170" s="218">
        <f>O170*H170</f>
        <v>0</v>
      </c>
      <c r="Q170" s="218">
        <v>0</v>
      </c>
      <c r="R170" s="218">
        <f>Q170*H170</f>
        <v>0</v>
      </c>
      <c r="S170" s="218">
        <v>0</v>
      </c>
      <c r="T170" s="219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0" t="s">
        <v>124</v>
      </c>
      <c r="AT170" s="220" t="s">
        <v>119</v>
      </c>
      <c r="AU170" s="220" t="s">
        <v>80</v>
      </c>
      <c r="AY170" s="15" t="s">
        <v>117</v>
      </c>
      <c r="BE170" s="221">
        <f>IF(N170="základní",J170,0)</f>
        <v>0</v>
      </c>
      <c r="BF170" s="221">
        <f>IF(N170="snížená",J170,0)</f>
        <v>0</v>
      </c>
      <c r="BG170" s="221">
        <f>IF(N170="zákl. přenesená",J170,0)</f>
        <v>0</v>
      </c>
      <c r="BH170" s="221">
        <f>IF(N170="sníž. přenesená",J170,0)</f>
        <v>0</v>
      </c>
      <c r="BI170" s="221">
        <f>IF(N170="nulová",J170,0)</f>
        <v>0</v>
      </c>
      <c r="BJ170" s="15" t="s">
        <v>78</v>
      </c>
      <c r="BK170" s="221">
        <f>ROUND(I170*H170,2)</f>
        <v>0</v>
      </c>
      <c r="BL170" s="15" t="s">
        <v>124</v>
      </c>
      <c r="BM170" s="220" t="s">
        <v>232</v>
      </c>
    </row>
    <row r="171" s="13" customFormat="1">
      <c r="A171" s="13"/>
      <c r="B171" s="222"/>
      <c r="C171" s="223"/>
      <c r="D171" s="224" t="s">
        <v>126</v>
      </c>
      <c r="E171" s="225" t="s">
        <v>1</v>
      </c>
      <c r="F171" s="226" t="s">
        <v>228</v>
      </c>
      <c r="G171" s="223"/>
      <c r="H171" s="227">
        <v>57.369999999999997</v>
      </c>
      <c r="I171" s="228"/>
      <c r="J171" s="223"/>
      <c r="K171" s="223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126</v>
      </c>
      <c r="AU171" s="233" t="s">
        <v>80</v>
      </c>
      <c r="AV171" s="13" t="s">
        <v>80</v>
      </c>
      <c r="AW171" s="13" t="s">
        <v>30</v>
      </c>
      <c r="AX171" s="13" t="s">
        <v>78</v>
      </c>
      <c r="AY171" s="233" t="s">
        <v>117</v>
      </c>
    </row>
    <row r="172" s="2" customFormat="1" ht="24.15" customHeight="1">
      <c r="A172" s="36"/>
      <c r="B172" s="37"/>
      <c r="C172" s="209" t="s">
        <v>233</v>
      </c>
      <c r="D172" s="209" t="s">
        <v>119</v>
      </c>
      <c r="E172" s="210" t="s">
        <v>234</v>
      </c>
      <c r="F172" s="211" t="s">
        <v>235</v>
      </c>
      <c r="G172" s="212" t="s">
        <v>202</v>
      </c>
      <c r="H172" s="213">
        <v>0.70499999999999996</v>
      </c>
      <c r="I172" s="214"/>
      <c r="J172" s="215">
        <f>ROUND(I172*H172,2)</f>
        <v>0</v>
      </c>
      <c r="K172" s="211" t="s">
        <v>123</v>
      </c>
      <c r="L172" s="42"/>
      <c r="M172" s="216" t="s">
        <v>1</v>
      </c>
      <c r="N172" s="217" t="s">
        <v>38</v>
      </c>
      <c r="O172" s="89"/>
      <c r="P172" s="218">
        <f>O172*H172</f>
        <v>0</v>
      </c>
      <c r="Q172" s="218">
        <v>1.0597399999999999</v>
      </c>
      <c r="R172" s="218">
        <f>Q172*H172</f>
        <v>0.74711669999999986</v>
      </c>
      <c r="S172" s="218">
        <v>0</v>
      </c>
      <c r="T172" s="219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20" t="s">
        <v>124</v>
      </c>
      <c r="AT172" s="220" t="s">
        <v>119</v>
      </c>
      <c r="AU172" s="220" t="s">
        <v>80</v>
      </c>
      <c r="AY172" s="15" t="s">
        <v>117</v>
      </c>
      <c r="BE172" s="221">
        <f>IF(N172="základní",J172,0)</f>
        <v>0</v>
      </c>
      <c r="BF172" s="221">
        <f>IF(N172="snížená",J172,0)</f>
        <v>0</v>
      </c>
      <c r="BG172" s="221">
        <f>IF(N172="zákl. přenesená",J172,0)</f>
        <v>0</v>
      </c>
      <c r="BH172" s="221">
        <f>IF(N172="sníž. přenesená",J172,0)</f>
        <v>0</v>
      </c>
      <c r="BI172" s="221">
        <f>IF(N172="nulová",J172,0)</f>
        <v>0</v>
      </c>
      <c r="BJ172" s="15" t="s">
        <v>78</v>
      </c>
      <c r="BK172" s="221">
        <f>ROUND(I172*H172,2)</f>
        <v>0</v>
      </c>
      <c r="BL172" s="15" t="s">
        <v>124</v>
      </c>
      <c r="BM172" s="220" t="s">
        <v>236</v>
      </c>
    </row>
    <row r="173" s="13" customFormat="1">
      <c r="A173" s="13"/>
      <c r="B173" s="222"/>
      <c r="C173" s="223"/>
      <c r="D173" s="224" t="s">
        <v>126</v>
      </c>
      <c r="E173" s="225" t="s">
        <v>1</v>
      </c>
      <c r="F173" s="226" t="s">
        <v>237</v>
      </c>
      <c r="G173" s="223"/>
      <c r="H173" s="227">
        <v>0.70499999999999996</v>
      </c>
      <c r="I173" s="228"/>
      <c r="J173" s="223"/>
      <c r="K173" s="223"/>
      <c r="L173" s="229"/>
      <c r="M173" s="230"/>
      <c r="N173" s="231"/>
      <c r="O173" s="231"/>
      <c r="P173" s="231"/>
      <c r="Q173" s="231"/>
      <c r="R173" s="231"/>
      <c r="S173" s="231"/>
      <c r="T173" s="23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3" t="s">
        <v>126</v>
      </c>
      <c r="AU173" s="233" t="s">
        <v>80</v>
      </c>
      <c r="AV173" s="13" t="s">
        <v>80</v>
      </c>
      <c r="AW173" s="13" t="s">
        <v>30</v>
      </c>
      <c r="AX173" s="13" t="s">
        <v>78</v>
      </c>
      <c r="AY173" s="233" t="s">
        <v>117</v>
      </c>
    </row>
    <row r="174" s="2" customFormat="1" ht="24.15" customHeight="1">
      <c r="A174" s="36"/>
      <c r="B174" s="37"/>
      <c r="C174" s="209" t="s">
        <v>238</v>
      </c>
      <c r="D174" s="209" t="s">
        <v>119</v>
      </c>
      <c r="E174" s="210" t="s">
        <v>239</v>
      </c>
      <c r="F174" s="211" t="s">
        <v>240</v>
      </c>
      <c r="G174" s="212" t="s">
        <v>122</v>
      </c>
      <c r="H174" s="213">
        <v>39</v>
      </c>
      <c r="I174" s="214"/>
      <c r="J174" s="215">
        <f>ROUND(I174*H174,2)</f>
        <v>0</v>
      </c>
      <c r="K174" s="211" t="s">
        <v>123</v>
      </c>
      <c r="L174" s="42"/>
      <c r="M174" s="216" t="s">
        <v>1</v>
      </c>
      <c r="N174" s="217" t="s">
        <v>38</v>
      </c>
      <c r="O174" s="89"/>
      <c r="P174" s="218">
        <f>O174*H174</f>
        <v>0</v>
      </c>
      <c r="Q174" s="218">
        <v>0.108</v>
      </c>
      <c r="R174" s="218">
        <f>Q174*H174</f>
        <v>4.2119999999999997</v>
      </c>
      <c r="S174" s="218">
        <v>0</v>
      </c>
      <c r="T174" s="219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0" t="s">
        <v>124</v>
      </c>
      <c r="AT174" s="220" t="s">
        <v>119</v>
      </c>
      <c r="AU174" s="220" t="s">
        <v>80</v>
      </c>
      <c r="AY174" s="15" t="s">
        <v>117</v>
      </c>
      <c r="BE174" s="221">
        <f>IF(N174="základní",J174,0)</f>
        <v>0</v>
      </c>
      <c r="BF174" s="221">
        <f>IF(N174="snížená",J174,0)</f>
        <v>0</v>
      </c>
      <c r="BG174" s="221">
        <f>IF(N174="zákl. přenesená",J174,0)</f>
        <v>0</v>
      </c>
      <c r="BH174" s="221">
        <f>IF(N174="sníž. přenesená",J174,0)</f>
        <v>0</v>
      </c>
      <c r="BI174" s="221">
        <f>IF(N174="nulová",J174,0)</f>
        <v>0</v>
      </c>
      <c r="BJ174" s="15" t="s">
        <v>78</v>
      </c>
      <c r="BK174" s="221">
        <f>ROUND(I174*H174,2)</f>
        <v>0</v>
      </c>
      <c r="BL174" s="15" t="s">
        <v>124</v>
      </c>
      <c r="BM174" s="220" t="s">
        <v>241</v>
      </c>
    </row>
    <row r="175" s="13" customFormat="1">
      <c r="A175" s="13"/>
      <c r="B175" s="222"/>
      <c r="C175" s="223"/>
      <c r="D175" s="224" t="s">
        <v>126</v>
      </c>
      <c r="E175" s="225" t="s">
        <v>1</v>
      </c>
      <c r="F175" s="226" t="s">
        <v>242</v>
      </c>
      <c r="G175" s="223"/>
      <c r="H175" s="227">
        <v>39</v>
      </c>
      <c r="I175" s="228"/>
      <c r="J175" s="223"/>
      <c r="K175" s="223"/>
      <c r="L175" s="229"/>
      <c r="M175" s="230"/>
      <c r="N175" s="231"/>
      <c r="O175" s="231"/>
      <c r="P175" s="231"/>
      <c r="Q175" s="231"/>
      <c r="R175" s="231"/>
      <c r="S175" s="231"/>
      <c r="T175" s="23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3" t="s">
        <v>126</v>
      </c>
      <c r="AU175" s="233" t="s">
        <v>80</v>
      </c>
      <c r="AV175" s="13" t="s">
        <v>80</v>
      </c>
      <c r="AW175" s="13" t="s">
        <v>30</v>
      </c>
      <c r="AX175" s="13" t="s">
        <v>78</v>
      </c>
      <c r="AY175" s="233" t="s">
        <v>117</v>
      </c>
    </row>
    <row r="176" s="2" customFormat="1" ht="16.5" customHeight="1">
      <c r="A176" s="36"/>
      <c r="B176" s="37"/>
      <c r="C176" s="238" t="s">
        <v>243</v>
      </c>
      <c r="D176" s="238" t="s">
        <v>244</v>
      </c>
      <c r="E176" s="239" t="s">
        <v>245</v>
      </c>
      <c r="F176" s="240" t="s">
        <v>246</v>
      </c>
      <c r="G176" s="241" t="s">
        <v>134</v>
      </c>
      <c r="H176" s="242">
        <v>13</v>
      </c>
      <c r="I176" s="243"/>
      <c r="J176" s="244">
        <f>ROUND(I176*H176,2)</f>
        <v>0</v>
      </c>
      <c r="K176" s="240" t="s">
        <v>123</v>
      </c>
      <c r="L176" s="245"/>
      <c r="M176" s="246" t="s">
        <v>1</v>
      </c>
      <c r="N176" s="247" t="s">
        <v>38</v>
      </c>
      <c r="O176" s="89"/>
      <c r="P176" s="218">
        <f>O176*H176</f>
        <v>0</v>
      </c>
      <c r="Q176" s="218">
        <v>1.1200000000000001</v>
      </c>
      <c r="R176" s="218">
        <f>Q176*H176</f>
        <v>14.560000000000002</v>
      </c>
      <c r="S176" s="218">
        <v>0</v>
      </c>
      <c r="T176" s="219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0" t="s">
        <v>154</v>
      </c>
      <c r="AT176" s="220" t="s">
        <v>244</v>
      </c>
      <c r="AU176" s="220" t="s">
        <v>80</v>
      </c>
      <c r="AY176" s="15" t="s">
        <v>117</v>
      </c>
      <c r="BE176" s="221">
        <f>IF(N176="základní",J176,0)</f>
        <v>0</v>
      </c>
      <c r="BF176" s="221">
        <f>IF(N176="snížená",J176,0)</f>
        <v>0</v>
      </c>
      <c r="BG176" s="221">
        <f>IF(N176="zákl. přenesená",J176,0)</f>
        <v>0</v>
      </c>
      <c r="BH176" s="221">
        <f>IF(N176="sníž. přenesená",J176,0)</f>
        <v>0</v>
      </c>
      <c r="BI176" s="221">
        <f>IF(N176="nulová",J176,0)</f>
        <v>0</v>
      </c>
      <c r="BJ176" s="15" t="s">
        <v>78</v>
      </c>
      <c r="BK176" s="221">
        <f>ROUND(I176*H176,2)</f>
        <v>0</v>
      </c>
      <c r="BL176" s="15" t="s">
        <v>124</v>
      </c>
      <c r="BM176" s="220" t="s">
        <v>247</v>
      </c>
    </row>
    <row r="177" s="13" customFormat="1">
      <c r="A177" s="13"/>
      <c r="B177" s="222"/>
      <c r="C177" s="223"/>
      <c r="D177" s="224" t="s">
        <v>126</v>
      </c>
      <c r="E177" s="225" t="s">
        <v>1</v>
      </c>
      <c r="F177" s="226" t="s">
        <v>248</v>
      </c>
      <c r="G177" s="223"/>
      <c r="H177" s="227">
        <v>13</v>
      </c>
      <c r="I177" s="228"/>
      <c r="J177" s="223"/>
      <c r="K177" s="223"/>
      <c r="L177" s="229"/>
      <c r="M177" s="230"/>
      <c r="N177" s="231"/>
      <c r="O177" s="231"/>
      <c r="P177" s="231"/>
      <c r="Q177" s="231"/>
      <c r="R177" s="231"/>
      <c r="S177" s="231"/>
      <c r="T177" s="23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3" t="s">
        <v>126</v>
      </c>
      <c r="AU177" s="233" t="s">
        <v>80</v>
      </c>
      <c r="AV177" s="13" t="s">
        <v>80</v>
      </c>
      <c r="AW177" s="13" t="s">
        <v>30</v>
      </c>
      <c r="AX177" s="13" t="s">
        <v>78</v>
      </c>
      <c r="AY177" s="233" t="s">
        <v>117</v>
      </c>
    </row>
    <row r="178" s="12" customFormat="1" ht="22.8" customHeight="1">
      <c r="A178" s="12"/>
      <c r="B178" s="193"/>
      <c r="C178" s="194"/>
      <c r="D178" s="195" t="s">
        <v>72</v>
      </c>
      <c r="E178" s="207" t="s">
        <v>124</v>
      </c>
      <c r="F178" s="207" t="s">
        <v>249</v>
      </c>
      <c r="G178" s="194"/>
      <c r="H178" s="194"/>
      <c r="I178" s="197"/>
      <c r="J178" s="208">
        <f>BK178</f>
        <v>0</v>
      </c>
      <c r="K178" s="194"/>
      <c r="L178" s="199"/>
      <c r="M178" s="200"/>
      <c r="N178" s="201"/>
      <c r="O178" s="201"/>
      <c r="P178" s="202">
        <f>SUM(P179:P185)</f>
        <v>0</v>
      </c>
      <c r="Q178" s="201"/>
      <c r="R178" s="202">
        <f>SUM(R179:R185)</f>
        <v>68.05311313</v>
      </c>
      <c r="S178" s="201"/>
      <c r="T178" s="203">
        <f>SUM(T179:T185)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4" t="s">
        <v>78</v>
      </c>
      <c r="AT178" s="205" t="s">
        <v>72</v>
      </c>
      <c r="AU178" s="205" t="s">
        <v>78</v>
      </c>
      <c r="AY178" s="204" t="s">
        <v>117</v>
      </c>
      <c r="BK178" s="206">
        <f>SUM(BK179:BK185)</f>
        <v>0</v>
      </c>
    </row>
    <row r="179" s="2" customFormat="1" ht="24.15" customHeight="1">
      <c r="A179" s="36"/>
      <c r="B179" s="37"/>
      <c r="C179" s="209" t="s">
        <v>250</v>
      </c>
      <c r="D179" s="209" t="s">
        <v>119</v>
      </c>
      <c r="E179" s="210" t="s">
        <v>251</v>
      </c>
      <c r="F179" s="211" t="s">
        <v>252</v>
      </c>
      <c r="G179" s="212" t="s">
        <v>122</v>
      </c>
      <c r="H179" s="213">
        <v>39.259999999999998</v>
      </c>
      <c r="I179" s="214"/>
      <c r="J179" s="215">
        <f>ROUND(I179*H179,2)</f>
        <v>0</v>
      </c>
      <c r="K179" s="211" t="s">
        <v>123</v>
      </c>
      <c r="L179" s="42"/>
      <c r="M179" s="216" t="s">
        <v>1</v>
      </c>
      <c r="N179" s="217" t="s">
        <v>38</v>
      </c>
      <c r="O179" s="89"/>
      <c r="P179" s="218">
        <f>O179*H179</f>
        <v>0</v>
      </c>
      <c r="Q179" s="218">
        <v>0.24532999999999999</v>
      </c>
      <c r="R179" s="218">
        <f>Q179*H179</f>
        <v>9.631655799999999</v>
      </c>
      <c r="S179" s="218">
        <v>0</v>
      </c>
      <c r="T179" s="219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20" t="s">
        <v>124</v>
      </c>
      <c r="AT179" s="220" t="s">
        <v>119</v>
      </c>
      <c r="AU179" s="220" t="s">
        <v>80</v>
      </c>
      <c r="AY179" s="15" t="s">
        <v>117</v>
      </c>
      <c r="BE179" s="221">
        <f>IF(N179="základní",J179,0)</f>
        <v>0</v>
      </c>
      <c r="BF179" s="221">
        <f>IF(N179="snížená",J179,0)</f>
        <v>0</v>
      </c>
      <c r="BG179" s="221">
        <f>IF(N179="zákl. přenesená",J179,0)</f>
        <v>0</v>
      </c>
      <c r="BH179" s="221">
        <f>IF(N179="sníž. přenesená",J179,0)</f>
        <v>0</v>
      </c>
      <c r="BI179" s="221">
        <f>IF(N179="nulová",J179,0)</f>
        <v>0</v>
      </c>
      <c r="BJ179" s="15" t="s">
        <v>78</v>
      </c>
      <c r="BK179" s="221">
        <f>ROUND(I179*H179,2)</f>
        <v>0</v>
      </c>
      <c r="BL179" s="15" t="s">
        <v>124</v>
      </c>
      <c r="BM179" s="220" t="s">
        <v>253</v>
      </c>
    </row>
    <row r="180" s="2" customFormat="1">
      <c r="A180" s="36"/>
      <c r="B180" s="37"/>
      <c r="C180" s="38"/>
      <c r="D180" s="224" t="s">
        <v>159</v>
      </c>
      <c r="E180" s="38"/>
      <c r="F180" s="234" t="s">
        <v>254</v>
      </c>
      <c r="G180" s="38"/>
      <c r="H180" s="38"/>
      <c r="I180" s="235"/>
      <c r="J180" s="38"/>
      <c r="K180" s="38"/>
      <c r="L180" s="42"/>
      <c r="M180" s="236"/>
      <c r="N180" s="237"/>
      <c r="O180" s="89"/>
      <c r="P180" s="89"/>
      <c r="Q180" s="89"/>
      <c r="R180" s="89"/>
      <c r="S180" s="89"/>
      <c r="T180" s="90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159</v>
      </c>
      <c r="AU180" s="15" t="s">
        <v>80</v>
      </c>
    </row>
    <row r="181" s="13" customFormat="1">
      <c r="A181" s="13"/>
      <c r="B181" s="222"/>
      <c r="C181" s="223"/>
      <c r="D181" s="224" t="s">
        <v>126</v>
      </c>
      <c r="E181" s="225" t="s">
        <v>1</v>
      </c>
      <c r="F181" s="226" t="s">
        <v>255</v>
      </c>
      <c r="G181" s="223"/>
      <c r="H181" s="227">
        <v>39.259999999999998</v>
      </c>
      <c r="I181" s="228"/>
      <c r="J181" s="223"/>
      <c r="K181" s="223"/>
      <c r="L181" s="229"/>
      <c r="M181" s="230"/>
      <c r="N181" s="231"/>
      <c r="O181" s="231"/>
      <c r="P181" s="231"/>
      <c r="Q181" s="231"/>
      <c r="R181" s="231"/>
      <c r="S181" s="231"/>
      <c r="T181" s="23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3" t="s">
        <v>126</v>
      </c>
      <c r="AU181" s="233" t="s">
        <v>80</v>
      </c>
      <c r="AV181" s="13" t="s">
        <v>80</v>
      </c>
      <c r="AW181" s="13" t="s">
        <v>30</v>
      </c>
      <c r="AX181" s="13" t="s">
        <v>78</v>
      </c>
      <c r="AY181" s="233" t="s">
        <v>117</v>
      </c>
    </row>
    <row r="182" s="2" customFormat="1" ht="24.15" customHeight="1">
      <c r="A182" s="36"/>
      <c r="B182" s="37"/>
      <c r="C182" s="209" t="s">
        <v>256</v>
      </c>
      <c r="D182" s="209" t="s">
        <v>119</v>
      </c>
      <c r="E182" s="210" t="s">
        <v>257</v>
      </c>
      <c r="F182" s="211" t="s">
        <v>258</v>
      </c>
      <c r="G182" s="212" t="s">
        <v>157</v>
      </c>
      <c r="H182" s="213">
        <v>6.5099999999999998</v>
      </c>
      <c r="I182" s="214"/>
      <c r="J182" s="215">
        <f>ROUND(I182*H182,2)</f>
        <v>0</v>
      </c>
      <c r="K182" s="211" t="s">
        <v>123</v>
      </c>
      <c r="L182" s="42"/>
      <c r="M182" s="216" t="s">
        <v>1</v>
      </c>
      <c r="N182" s="217" t="s">
        <v>38</v>
      </c>
      <c r="O182" s="89"/>
      <c r="P182" s="218">
        <f>O182*H182</f>
        <v>0</v>
      </c>
      <c r="Q182" s="218">
        <v>2.49255</v>
      </c>
      <c r="R182" s="218">
        <f>Q182*H182</f>
        <v>16.2265005</v>
      </c>
      <c r="S182" s="218">
        <v>0</v>
      </c>
      <c r="T182" s="219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20" t="s">
        <v>124</v>
      </c>
      <c r="AT182" s="220" t="s">
        <v>119</v>
      </c>
      <c r="AU182" s="220" t="s">
        <v>80</v>
      </c>
      <c r="AY182" s="15" t="s">
        <v>117</v>
      </c>
      <c r="BE182" s="221">
        <f>IF(N182="základní",J182,0)</f>
        <v>0</v>
      </c>
      <c r="BF182" s="221">
        <f>IF(N182="snížená",J182,0)</f>
        <v>0</v>
      </c>
      <c r="BG182" s="221">
        <f>IF(N182="zákl. přenesená",J182,0)</f>
        <v>0</v>
      </c>
      <c r="BH182" s="221">
        <f>IF(N182="sníž. přenesená",J182,0)</f>
        <v>0</v>
      </c>
      <c r="BI182" s="221">
        <f>IF(N182="nulová",J182,0)</f>
        <v>0</v>
      </c>
      <c r="BJ182" s="15" t="s">
        <v>78</v>
      </c>
      <c r="BK182" s="221">
        <f>ROUND(I182*H182,2)</f>
        <v>0</v>
      </c>
      <c r="BL182" s="15" t="s">
        <v>124</v>
      </c>
      <c r="BM182" s="220" t="s">
        <v>259</v>
      </c>
    </row>
    <row r="183" s="13" customFormat="1">
      <c r="A183" s="13"/>
      <c r="B183" s="222"/>
      <c r="C183" s="223"/>
      <c r="D183" s="224" t="s">
        <v>126</v>
      </c>
      <c r="E183" s="225" t="s">
        <v>1</v>
      </c>
      <c r="F183" s="226" t="s">
        <v>260</v>
      </c>
      <c r="G183" s="223"/>
      <c r="H183" s="227">
        <v>6.5099999999999998</v>
      </c>
      <c r="I183" s="228"/>
      <c r="J183" s="223"/>
      <c r="K183" s="223"/>
      <c r="L183" s="229"/>
      <c r="M183" s="230"/>
      <c r="N183" s="231"/>
      <c r="O183" s="231"/>
      <c r="P183" s="231"/>
      <c r="Q183" s="231"/>
      <c r="R183" s="231"/>
      <c r="S183" s="231"/>
      <c r="T183" s="23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3" t="s">
        <v>126</v>
      </c>
      <c r="AU183" s="233" t="s">
        <v>80</v>
      </c>
      <c r="AV183" s="13" t="s">
        <v>80</v>
      </c>
      <c r="AW183" s="13" t="s">
        <v>30</v>
      </c>
      <c r="AX183" s="13" t="s">
        <v>78</v>
      </c>
      <c r="AY183" s="233" t="s">
        <v>117</v>
      </c>
    </row>
    <row r="184" s="2" customFormat="1" ht="24.15" customHeight="1">
      <c r="A184" s="36"/>
      <c r="B184" s="37"/>
      <c r="C184" s="209" t="s">
        <v>261</v>
      </c>
      <c r="D184" s="209" t="s">
        <v>119</v>
      </c>
      <c r="E184" s="210" t="s">
        <v>262</v>
      </c>
      <c r="F184" s="211" t="s">
        <v>263</v>
      </c>
      <c r="G184" s="212" t="s">
        <v>157</v>
      </c>
      <c r="H184" s="213">
        <v>12.009</v>
      </c>
      <c r="I184" s="214"/>
      <c r="J184" s="215">
        <f>ROUND(I184*H184,2)</f>
        <v>0</v>
      </c>
      <c r="K184" s="211" t="s">
        <v>123</v>
      </c>
      <c r="L184" s="42"/>
      <c r="M184" s="216" t="s">
        <v>1</v>
      </c>
      <c r="N184" s="217" t="s">
        <v>38</v>
      </c>
      <c r="O184" s="89"/>
      <c r="P184" s="218">
        <f>O184*H184</f>
        <v>0</v>
      </c>
      <c r="Q184" s="218">
        <v>2.5018699999999998</v>
      </c>
      <c r="R184" s="218">
        <f>Q184*H184</f>
        <v>30.04495683</v>
      </c>
      <c r="S184" s="218">
        <v>0</v>
      </c>
      <c r="T184" s="219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0" t="s">
        <v>124</v>
      </c>
      <c r="AT184" s="220" t="s">
        <v>119</v>
      </c>
      <c r="AU184" s="220" t="s">
        <v>80</v>
      </c>
      <c r="AY184" s="15" t="s">
        <v>117</v>
      </c>
      <c r="BE184" s="221">
        <f>IF(N184="základní",J184,0)</f>
        <v>0</v>
      </c>
      <c r="BF184" s="221">
        <f>IF(N184="snížená",J184,0)</f>
        <v>0</v>
      </c>
      <c r="BG184" s="221">
        <f>IF(N184="zákl. přenesená",J184,0)</f>
        <v>0</v>
      </c>
      <c r="BH184" s="221">
        <f>IF(N184="sníž. přenesená",J184,0)</f>
        <v>0</v>
      </c>
      <c r="BI184" s="221">
        <f>IF(N184="nulová",J184,0)</f>
        <v>0</v>
      </c>
      <c r="BJ184" s="15" t="s">
        <v>78</v>
      </c>
      <c r="BK184" s="221">
        <f>ROUND(I184*H184,2)</f>
        <v>0</v>
      </c>
      <c r="BL184" s="15" t="s">
        <v>124</v>
      </c>
      <c r="BM184" s="220" t="s">
        <v>264</v>
      </c>
    </row>
    <row r="185" s="2" customFormat="1" ht="16.5" customHeight="1">
      <c r="A185" s="36"/>
      <c r="B185" s="37"/>
      <c r="C185" s="209" t="s">
        <v>265</v>
      </c>
      <c r="D185" s="209" t="s">
        <v>119</v>
      </c>
      <c r="E185" s="210" t="s">
        <v>266</v>
      </c>
      <c r="F185" s="211" t="s">
        <v>267</v>
      </c>
      <c r="G185" s="212" t="s">
        <v>157</v>
      </c>
      <c r="H185" s="213">
        <v>5</v>
      </c>
      <c r="I185" s="214"/>
      <c r="J185" s="215">
        <f>ROUND(I185*H185,2)</f>
        <v>0</v>
      </c>
      <c r="K185" s="211" t="s">
        <v>123</v>
      </c>
      <c r="L185" s="42"/>
      <c r="M185" s="216" t="s">
        <v>1</v>
      </c>
      <c r="N185" s="217" t="s">
        <v>38</v>
      </c>
      <c r="O185" s="89"/>
      <c r="P185" s="218">
        <f>O185*H185</f>
        <v>0</v>
      </c>
      <c r="Q185" s="218">
        <v>2.4300000000000002</v>
      </c>
      <c r="R185" s="218">
        <f>Q185*H185</f>
        <v>12.15</v>
      </c>
      <c r="S185" s="218">
        <v>0</v>
      </c>
      <c r="T185" s="219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0" t="s">
        <v>124</v>
      </c>
      <c r="AT185" s="220" t="s">
        <v>119</v>
      </c>
      <c r="AU185" s="220" t="s">
        <v>80</v>
      </c>
      <c r="AY185" s="15" t="s">
        <v>117</v>
      </c>
      <c r="BE185" s="221">
        <f>IF(N185="základní",J185,0)</f>
        <v>0</v>
      </c>
      <c r="BF185" s="221">
        <f>IF(N185="snížená",J185,0)</f>
        <v>0</v>
      </c>
      <c r="BG185" s="221">
        <f>IF(N185="zákl. přenesená",J185,0)</f>
        <v>0</v>
      </c>
      <c r="BH185" s="221">
        <f>IF(N185="sníž. přenesená",J185,0)</f>
        <v>0</v>
      </c>
      <c r="BI185" s="221">
        <f>IF(N185="nulová",J185,0)</f>
        <v>0</v>
      </c>
      <c r="BJ185" s="15" t="s">
        <v>78</v>
      </c>
      <c r="BK185" s="221">
        <f>ROUND(I185*H185,2)</f>
        <v>0</v>
      </c>
      <c r="BL185" s="15" t="s">
        <v>124</v>
      </c>
      <c r="BM185" s="220" t="s">
        <v>268</v>
      </c>
    </row>
    <row r="186" s="12" customFormat="1" ht="22.8" customHeight="1">
      <c r="A186" s="12"/>
      <c r="B186" s="193"/>
      <c r="C186" s="194"/>
      <c r="D186" s="195" t="s">
        <v>72</v>
      </c>
      <c r="E186" s="207" t="s">
        <v>139</v>
      </c>
      <c r="F186" s="207" t="s">
        <v>269</v>
      </c>
      <c r="G186" s="194"/>
      <c r="H186" s="194"/>
      <c r="I186" s="197"/>
      <c r="J186" s="208">
        <f>BK186</f>
        <v>0</v>
      </c>
      <c r="K186" s="194"/>
      <c r="L186" s="199"/>
      <c r="M186" s="200"/>
      <c r="N186" s="201"/>
      <c r="O186" s="201"/>
      <c r="P186" s="202">
        <f>SUM(P187:P219)</f>
        <v>0</v>
      </c>
      <c r="Q186" s="201"/>
      <c r="R186" s="202">
        <f>SUM(R187:R219)</f>
        <v>11492.150281909999</v>
      </c>
      <c r="S186" s="201"/>
      <c r="T186" s="203">
        <f>SUM(T187:T219)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4" t="s">
        <v>78</v>
      </c>
      <c r="AT186" s="205" t="s">
        <v>72</v>
      </c>
      <c r="AU186" s="205" t="s">
        <v>78</v>
      </c>
      <c r="AY186" s="204" t="s">
        <v>117</v>
      </c>
      <c r="BK186" s="206">
        <f>SUM(BK187:BK219)</f>
        <v>0</v>
      </c>
    </row>
    <row r="187" s="2" customFormat="1" ht="24.15" customHeight="1">
      <c r="A187" s="36"/>
      <c r="B187" s="37"/>
      <c r="C187" s="209" t="s">
        <v>270</v>
      </c>
      <c r="D187" s="209" t="s">
        <v>119</v>
      </c>
      <c r="E187" s="210" t="s">
        <v>271</v>
      </c>
      <c r="F187" s="211" t="s">
        <v>272</v>
      </c>
      <c r="G187" s="212" t="s">
        <v>122</v>
      </c>
      <c r="H187" s="213">
        <v>84.319999999999993</v>
      </c>
      <c r="I187" s="214"/>
      <c r="J187" s="215">
        <f>ROUND(I187*H187,2)</f>
        <v>0</v>
      </c>
      <c r="K187" s="211" t="s">
        <v>123</v>
      </c>
      <c r="L187" s="42"/>
      <c r="M187" s="216" t="s">
        <v>1</v>
      </c>
      <c r="N187" s="217" t="s">
        <v>38</v>
      </c>
      <c r="O187" s="89"/>
      <c r="P187" s="218">
        <f>O187*H187</f>
        <v>0</v>
      </c>
      <c r="Q187" s="218">
        <v>0</v>
      </c>
      <c r="R187" s="218">
        <f>Q187*H187</f>
        <v>0</v>
      </c>
      <c r="S187" s="218">
        <v>0</v>
      </c>
      <c r="T187" s="219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0" t="s">
        <v>124</v>
      </c>
      <c r="AT187" s="220" t="s">
        <v>119</v>
      </c>
      <c r="AU187" s="220" t="s">
        <v>80</v>
      </c>
      <c r="AY187" s="15" t="s">
        <v>117</v>
      </c>
      <c r="BE187" s="221">
        <f>IF(N187="základní",J187,0)</f>
        <v>0</v>
      </c>
      <c r="BF187" s="221">
        <f>IF(N187="snížená",J187,0)</f>
        <v>0</v>
      </c>
      <c r="BG187" s="221">
        <f>IF(N187="zákl. přenesená",J187,0)</f>
        <v>0</v>
      </c>
      <c r="BH187" s="221">
        <f>IF(N187="sníž. přenesená",J187,0)</f>
        <v>0</v>
      </c>
      <c r="BI187" s="221">
        <f>IF(N187="nulová",J187,0)</f>
        <v>0</v>
      </c>
      <c r="BJ187" s="15" t="s">
        <v>78</v>
      </c>
      <c r="BK187" s="221">
        <f>ROUND(I187*H187,2)</f>
        <v>0</v>
      </c>
      <c r="BL187" s="15" t="s">
        <v>124</v>
      </c>
      <c r="BM187" s="220" t="s">
        <v>273</v>
      </c>
    </row>
    <row r="188" s="13" customFormat="1">
      <c r="A188" s="13"/>
      <c r="B188" s="222"/>
      <c r="C188" s="223"/>
      <c r="D188" s="224" t="s">
        <v>126</v>
      </c>
      <c r="E188" s="225" t="s">
        <v>1</v>
      </c>
      <c r="F188" s="226" t="s">
        <v>274</v>
      </c>
      <c r="G188" s="223"/>
      <c r="H188" s="227">
        <v>84.319999999999993</v>
      </c>
      <c r="I188" s="228"/>
      <c r="J188" s="223"/>
      <c r="K188" s="223"/>
      <c r="L188" s="229"/>
      <c r="M188" s="230"/>
      <c r="N188" s="231"/>
      <c r="O188" s="231"/>
      <c r="P188" s="231"/>
      <c r="Q188" s="231"/>
      <c r="R188" s="231"/>
      <c r="S188" s="231"/>
      <c r="T188" s="23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3" t="s">
        <v>126</v>
      </c>
      <c r="AU188" s="233" t="s">
        <v>80</v>
      </c>
      <c r="AV188" s="13" t="s">
        <v>80</v>
      </c>
      <c r="AW188" s="13" t="s">
        <v>30</v>
      </c>
      <c r="AX188" s="13" t="s">
        <v>78</v>
      </c>
      <c r="AY188" s="233" t="s">
        <v>117</v>
      </c>
    </row>
    <row r="189" s="2" customFormat="1" ht="21.75" customHeight="1">
      <c r="A189" s="36"/>
      <c r="B189" s="37"/>
      <c r="C189" s="209" t="s">
        <v>275</v>
      </c>
      <c r="D189" s="209" t="s">
        <v>119</v>
      </c>
      <c r="E189" s="210" t="s">
        <v>276</v>
      </c>
      <c r="F189" s="211" t="s">
        <v>277</v>
      </c>
      <c r="G189" s="212" t="s">
        <v>122</v>
      </c>
      <c r="H189" s="213">
        <v>7345.8299999999999</v>
      </c>
      <c r="I189" s="214"/>
      <c r="J189" s="215">
        <f>ROUND(I189*H189,2)</f>
        <v>0</v>
      </c>
      <c r="K189" s="211" t="s">
        <v>123</v>
      </c>
      <c r="L189" s="42"/>
      <c r="M189" s="216" t="s">
        <v>1</v>
      </c>
      <c r="N189" s="217" t="s">
        <v>38</v>
      </c>
      <c r="O189" s="89"/>
      <c r="P189" s="218">
        <f>O189*H189</f>
        <v>0</v>
      </c>
      <c r="Q189" s="218">
        <v>0.46000000000000002</v>
      </c>
      <c r="R189" s="218">
        <f>Q189*H189</f>
        <v>3379.0817999999999</v>
      </c>
      <c r="S189" s="218">
        <v>0</v>
      </c>
      <c r="T189" s="219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0" t="s">
        <v>124</v>
      </c>
      <c r="AT189" s="220" t="s">
        <v>119</v>
      </c>
      <c r="AU189" s="220" t="s">
        <v>80</v>
      </c>
      <c r="AY189" s="15" t="s">
        <v>117</v>
      </c>
      <c r="BE189" s="221">
        <f>IF(N189="základní",J189,0)</f>
        <v>0</v>
      </c>
      <c r="BF189" s="221">
        <f>IF(N189="snížená",J189,0)</f>
        <v>0</v>
      </c>
      <c r="BG189" s="221">
        <f>IF(N189="zákl. přenesená",J189,0)</f>
        <v>0</v>
      </c>
      <c r="BH189" s="221">
        <f>IF(N189="sníž. přenesená",J189,0)</f>
        <v>0</v>
      </c>
      <c r="BI189" s="221">
        <f>IF(N189="nulová",J189,0)</f>
        <v>0</v>
      </c>
      <c r="BJ189" s="15" t="s">
        <v>78</v>
      </c>
      <c r="BK189" s="221">
        <f>ROUND(I189*H189,2)</f>
        <v>0</v>
      </c>
      <c r="BL189" s="15" t="s">
        <v>124</v>
      </c>
      <c r="BM189" s="220" t="s">
        <v>278</v>
      </c>
    </row>
    <row r="190" s="13" customFormat="1">
      <c r="A190" s="13"/>
      <c r="B190" s="222"/>
      <c r="C190" s="223"/>
      <c r="D190" s="224" t="s">
        <v>126</v>
      </c>
      <c r="E190" s="225" t="s">
        <v>1</v>
      </c>
      <c r="F190" s="226" t="s">
        <v>279</v>
      </c>
      <c r="G190" s="223"/>
      <c r="H190" s="227">
        <v>7345.8299999999999</v>
      </c>
      <c r="I190" s="228"/>
      <c r="J190" s="223"/>
      <c r="K190" s="223"/>
      <c r="L190" s="229"/>
      <c r="M190" s="230"/>
      <c r="N190" s="231"/>
      <c r="O190" s="231"/>
      <c r="P190" s="231"/>
      <c r="Q190" s="231"/>
      <c r="R190" s="231"/>
      <c r="S190" s="231"/>
      <c r="T190" s="23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3" t="s">
        <v>126</v>
      </c>
      <c r="AU190" s="233" t="s">
        <v>80</v>
      </c>
      <c r="AV190" s="13" t="s">
        <v>80</v>
      </c>
      <c r="AW190" s="13" t="s">
        <v>30</v>
      </c>
      <c r="AX190" s="13" t="s">
        <v>78</v>
      </c>
      <c r="AY190" s="233" t="s">
        <v>117</v>
      </c>
    </row>
    <row r="191" s="2" customFormat="1" ht="21.75" customHeight="1">
      <c r="A191" s="36"/>
      <c r="B191" s="37"/>
      <c r="C191" s="209" t="s">
        <v>280</v>
      </c>
      <c r="D191" s="209" t="s">
        <v>119</v>
      </c>
      <c r="E191" s="210" t="s">
        <v>281</v>
      </c>
      <c r="F191" s="211" t="s">
        <v>282</v>
      </c>
      <c r="G191" s="212" t="s">
        <v>122</v>
      </c>
      <c r="H191" s="213">
        <v>4599.0990000000002</v>
      </c>
      <c r="I191" s="214"/>
      <c r="J191" s="215">
        <f>ROUND(I191*H191,2)</f>
        <v>0</v>
      </c>
      <c r="K191" s="211" t="s">
        <v>123</v>
      </c>
      <c r="L191" s="42"/>
      <c r="M191" s="216" t="s">
        <v>1</v>
      </c>
      <c r="N191" s="217" t="s">
        <v>38</v>
      </c>
      <c r="O191" s="89"/>
      <c r="P191" s="218">
        <f>O191*H191</f>
        <v>0</v>
      </c>
      <c r="Q191" s="218">
        <v>0.57499999999999996</v>
      </c>
      <c r="R191" s="218">
        <f>Q191*H191</f>
        <v>2644.481925</v>
      </c>
      <c r="S191" s="218">
        <v>0</v>
      </c>
      <c r="T191" s="219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20" t="s">
        <v>124</v>
      </c>
      <c r="AT191" s="220" t="s">
        <v>119</v>
      </c>
      <c r="AU191" s="220" t="s">
        <v>80</v>
      </c>
      <c r="AY191" s="15" t="s">
        <v>117</v>
      </c>
      <c r="BE191" s="221">
        <f>IF(N191="základní",J191,0)</f>
        <v>0</v>
      </c>
      <c r="BF191" s="221">
        <f>IF(N191="snížená",J191,0)</f>
        <v>0</v>
      </c>
      <c r="BG191" s="221">
        <f>IF(N191="zákl. přenesená",J191,0)</f>
        <v>0</v>
      </c>
      <c r="BH191" s="221">
        <f>IF(N191="sníž. přenesená",J191,0)</f>
        <v>0</v>
      </c>
      <c r="BI191" s="221">
        <f>IF(N191="nulová",J191,0)</f>
        <v>0</v>
      </c>
      <c r="BJ191" s="15" t="s">
        <v>78</v>
      </c>
      <c r="BK191" s="221">
        <f>ROUND(I191*H191,2)</f>
        <v>0</v>
      </c>
      <c r="BL191" s="15" t="s">
        <v>124</v>
      </c>
      <c r="BM191" s="220" t="s">
        <v>283</v>
      </c>
    </row>
    <row r="192" s="2" customFormat="1">
      <c r="A192" s="36"/>
      <c r="B192" s="37"/>
      <c r="C192" s="38"/>
      <c r="D192" s="224" t="s">
        <v>159</v>
      </c>
      <c r="E192" s="38"/>
      <c r="F192" s="234" t="s">
        <v>284</v>
      </c>
      <c r="G192" s="38"/>
      <c r="H192" s="38"/>
      <c r="I192" s="235"/>
      <c r="J192" s="38"/>
      <c r="K192" s="38"/>
      <c r="L192" s="42"/>
      <c r="M192" s="236"/>
      <c r="N192" s="237"/>
      <c r="O192" s="89"/>
      <c r="P192" s="89"/>
      <c r="Q192" s="89"/>
      <c r="R192" s="89"/>
      <c r="S192" s="89"/>
      <c r="T192" s="90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159</v>
      </c>
      <c r="AU192" s="15" t="s">
        <v>80</v>
      </c>
    </row>
    <row r="193" s="13" customFormat="1">
      <c r="A193" s="13"/>
      <c r="B193" s="222"/>
      <c r="C193" s="223"/>
      <c r="D193" s="224" t="s">
        <v>126</v>
      </c>
      <c r="E193" s="225" t="s">
        <v>1</v>
      </c>
      <c r="F193" s="226" t="s">
        <v>285</v>
      </c>
      <c r="G193" s="223"/>
      <c r="H193" s="227">
        <v>4599.0990000000002</v>
      </c>
      <c r="I193" s="228"/>
      <c r="J193" s="223"/>
      <c r="K193" s="223"/>
      <c r="L193" s="229"/>
      <c r="M193" s="230"/>
      <c r="N193" s="231"/>
      <c r="O193" s="231"/>
      <c r="P193" s="231"/>
      <c r="Q193" s="231"/>
      <c r="R193" s="231"/>
      <c r="S193" s="231"/>
      <c r="T193" s="23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3" t="s">
        <v>126</v>
      </c>
      <c r="AU193" s="233" t="s">
        <v>80</v>
      </c>
      <c r="AV193" s="13" t="s">
        <v>80</v>
      </c>
      <c r="AW193" s="13" t="s">
        <v>30</v>
      </c>
      <c r="AX193" s="13" t="s">
        <v>78</v>
      </c>
      <c r="AY193" s="233" t="s">
        <v>117</v>
      </c>
    </row>
    <row r="194" s="2" customFormat="1" ht="21.75" customHeight="1">
      <c r="A194" s="36"/>
      <c r="B194" s="37"/>
      <c r="C194" s="209" t="s">
        <v>286</v>
      </c>
      <c r="D194" s="209" t="s">
        <v>119</v>
      </c>
      <c r="E194" s="210" t="s">
        <v>287</v>
      </c>
      <c r="F194" s="211" t="s">
        <v>288</v>
      </c>
      <c r="G194" s="212" t="s">
        <v>122</v>
      </c>
      <c r="H194" s="213">
        <v>1833.104</v>
      </c>
      <c r="I194" s="214"/>
      <c r="J194" s="215">
        <f>ROUND(I194*H194,2)</f>
        <v>0</v>
      </c>
      <c r="K194" s="211" t="s">
        <v>123</v>
      </c>
      <c r="L194" s="42"/>
      <c r="M194" s="216" t="s">
        <v>1</v>
      </c>
      <c r="N194" s="217" t="s">
        <v>38</v>
      </c>
      <c r="O194" s="89"/>
      <c r="P194" s="218">
        <f>O194*H194</f>
        <v>0</v>
      </c>
      <c r="Q194" s="218">
        <v>0.68999999999999995</v>
      </c>
      <c r="R194" s="218">
        <f>Q194*H194</f>
        <v>1264.84176</v>
      </c>
      <c r="S194" s="218">
        <v>0</v>
      </c>
      <c r="T194" s="219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0" t="s">
        <v>124</v>
      </c>
      <c r="AT194" s="220" t="s">
        <v>119</v>
      </c>
      <c r="AU194" s="220" t="s">
        <v>80</v>
      </c>
      <c r="AY194" s="15" t="s">
        <v>117</v>
      </c>
      <c r="BE194" s="221">
        <f>IF(N194="základní",J194,0)</f>
        <v>0</v>
      </c>
      <c r="BF194" s="221">
        <f>IF(N194="snížená",J194,0)</f>
        <v>0</v>
      </c>
      <c r="BG194" s="221">
        <f>IF(N194="zákl. přenesená",J194,0)</f>
        <v>0</v>
      </c>
      <c r="BH194" s="221">
        <f>IF(N194="sníž. přenesená",J194,0)</f>
        <v>0</v>
      </c>
      <c r="BI194" s="221">
        <f>IF(N194="nulová",J194,0)</f>
        <v>0</v>
      </c>
      <c r="BJ194" s="15" t="s">
        <v>78</v>
      </c>
      <c r="BK194" s="221">
        <f>ROUND(I194*H194,2)</f>
        <v>0</v>
      </c>
      <c r="BL194" s="15" t="s">
        <v>124</v>
      </c>
      <c r="BM194" s="220" t="s">
        <v>289</v>
      </c>
    </row>
    <row r="195" s="2" customFormat="1">
      <c r="A195" s="36"/>
      <c r="B195" s="37"/>
      <c r="C195" s="38"/>
      <c r="D195" s="224" t="s">
        <v>159</v>
      </c>
      <c r="E195" s="38"/>
      <c r="F195" s="234" t="s">
        <v>290</v>
      </c>
      <c r="G195" s="38"/>
      <c r="H195" s="38"/>
      <c r="I195" s="235"/>
      <c r="J195" s="38"/>
      <c r="K195" s="38"/>
      <c r="L195" s="42"/>
      <c r="M195" s="236"/>
      <c r="N195" s="237"/>
      <c r="O195" s="89"/>
      <c r="P195" s="89"/>
      <c r="Q195" s="89"/>
      <c r="R195" s="89"/>
      <c r="S195" s="89"/>
      <c r="T195" s="90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159</v>
      </c>
      <c r="AU195" s="15" t="s">
        <v>80</v>
      </c>
    </row>
    <row r="196" s="13" customFormat="1">
      <c r="A196" s="13"/>
      <c r="B196" s="222"/>
      <c r="C196" s="223"/>
      <c r="D196" s="224" t="s">
        <v>126</v>
      </c>
      <c r="E196" s="225" t="s">
        <v>1</v>
      </c>
      <c r="F196" s="226" t="s">
        <v>291</v>
      </c>
      <c r="G196" s="223"/>
      <c r="H196" s="227">
        <v>1833.104</v>
      </c>
      <c r="I196" s="228"/>
      <c r="J196" s="223"/>
      <c r="K196" s="223"/>
      <c r="L196" s="229"/>
      <c r="M196" s="230"/>
      <c r="N196" s="231"/>
      <c r="O196" s="231"/>
      <c r="P196" s="231"/>
      <c r="Q196" s="231"/>
      <c r="R196" s="231"/>
      <c r="S196" s="231"/>
      <c r="T196" s="23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3" t="s">
        <v>126</v>
      </c>
      <c r="AU196" s="233" t="s">
        <v>80</v>
      </c>
      <c r="AV196" s="13" t="s">
        <v>80</v>
      </c>
      <c r="AW196" s="13" t="s">
        <v>30</v>
      </c>
      <c r="AX196" s="13" t="s">
        <v>78</v>
      </c>
      <c r="AY196" s="233" t="s">
        <v>117</v>
      </c>
    </row>
    <row r="197" s="2" customFormat="1" ht="24.15" customHeight="1">
      <c r="A197" s="36"/>
      <c r="B197" s="37"/>
      <c r="C197" s="209" t="s">
        <v>292</v>
      </c>
      <c r="D197" s="209" t="s">
        <v>119</v>
      </c>
      <c r="E197" s="210" t="s">
        <v>293</v>
      </c>
      <c r="F197" s="211" t="s">
        <v>294</v>
      </c>
      <c r="G197" s="212" t="s">
        <v>122</v>
      </c>
      <c r="H197" s="213">
        <v>6356.29</v>
      </c>
      <c r="I197" s="214"/>
      <c r="J197" s="215">
        <f>ROUND(I197*H197,2)</f>
        <v>0</v>
      </c>
      <c r="K197" s="211" t="s">
        <v>123</v>
      </c>
      <c r="L197" s="42"/>
      <c r="M197" s="216" t="s">
        <v>1</v>
      </c>
      <c r="N197" s="217" t="s">
        <v>38</v>
      </c>
      <c r="O197" s="89"/>
      <c r="P197" s="218">
        <f>O197*H197</f>
        <v>0</v>
      </c>
      <c r="Q197" s="218">
        <v>0.37190000000000001</v>
      </c>
      <c r="R197" s="218">
        <f>Q197*H197</f>
        <v>2363.9042509999999</v>
      </c>
      <c r="S197" s="218">
        <v>0</v>
      </c>
      <c r="T197" s="219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0" t="s">
        <v>124</v>
      </c>
      <c r="AT197" s="220" t="s">
        <v>119</v>
      </c>
      <c r="AU197" s="220" t="s">
        <v>80</v>
      </c>
      <c r="AY197" s="15" t="s">
        <v>117</v>
      </c>
      <c r="BE197" s="221">
        <f>IF(N197="základní",J197,0)</f>
        <v>0</v>
      </c>
      <c r="BF197" s="221">
        <f>IF(N197="snížená",J197,0)</f>
        <v>0</v>
      </c>
      <c r="BG197" s="221">
        <f>IF(N197="zákl. přenesená",J197,0)</f>
        <v>0</v>
      </c>
      <c r="BH197" s="221">
        <f>IF(N197="sníž. přenesená",J197,0)</f>
        <v>0</v>
      </c>
      <c r="BI197" s="221">
        <f>IF(N197="nulová",J197,0)</f>
        <v>0</v>
      </c>
      <c r="BJ197" s="15" t="s">
        <v>78</v>
      </c>
      <c r="BK197" s="221">
        <f>ROUND(I197*H197,2)</f>
        <v>0</v>
      </c>
      <c r="BL197" s="15" t="s">
        <v>124</v>
      </c>
      <c r="BM197" s="220" t="s">
        <v>295</v>
      </c>
    </row>
    <row r="198" s="13" customFormat="1">
      <c r="A198" s="13"/>
      <c r="B198" s="222"/>
      <c r="C198" s="223"/>
      <c r="D198" s="224" t="s">
        <v>126</v>
      </c>
      <c r="E198" s="225" t="s">
        <v>1</v>
      </c>
      <c r="F198" s="226" t="s">
        <v>296</v>
      </c>
      <c r="G198" s="223"/>
      <c r="H198" s="227">
        <v>6356.29</v>
      </c>
      <c r="I198" s="228"/>
      <c r="J198" s="223"/>
      <c r="K198" s="223"/>
      <c r="L198" s="229"/>
      <c r="M198" s="230"/>
      <c r="N198" s="231"/>
      <c r="O198" s="231"/>
      <c r="P198" s="231"/>
      <c r="Q198" s="231"/>
      <c r="R198" s="231"/>
      <c r="S198" s="231"/>
      <c r="T198" s="23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3" t="s">
        <v>126</v>
      </c>
      <c r="AU198" s="233" t="s">
        <v>80</v>
      </c>
      <c r="AV198" s="13" t="s">
        <v>80</v>
      </c>
      <c r="AW198" s="13" t="s">
        <v>30</v>
      </c>
      <c r="AX198" s="13" t="s">
        <v>78</v>
      </c>
      <c r="AY198" s="233" t="s">
        <v>117</v>
      </c>
    </row>
    <row r="199" s="2" customFormat="1" ht="33" customHeight="1">
      <c r="A199" s="36"/>
      <c r="B199" s="37"/>
      <c r="C199" s="209" t="s">
        <v>297</v>
      </c>
      <c r="D199" s="209" t="s">
        <v>119</v>
      </c>
      <c r="E199" s="210" t="s">
        <v>298</v>
      </c>
      <c r="F199" s="211" t="s">
        <v>299</v>
      </c>
      <c r="G199" s="212" t="s">
        <v>122</v>
      </c>
      <c r="H199" s="213">
        <v>5734.2299999999996</v>
      </c>
      <c r="I199" s="214"/>
      <c r="J199" s="215">
        <f>ROUND(I199*H199,2)</f>
        <v>0</v>
      </c>
      <c r="K199" s="211" t="s">
        <v>123</v>
      </c>
      <c r="L199" s="42"/>
      <c r="M199" s="216" t="s">
        <v>1</v>
      </c>
      <c r="N199" s="217" t="s">
        <v>38</v>
      </c>
      <c r="O199" s="89"/>
      <c r="P199" s="218">
        <f>O199*H199</f>
        <v>0</v>
      </c>
      <c r="Q199" s="218">
        <v>0.18462999999999999</v>
      </c>
      <c r="R199" s="218">
        <f>Q199*H199</f>
        <v>1058.7108848999999</v>
      </c>
      <c r="S199" s="218">
        <v>0</v>
      </c>
      <c r="T199" s="219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0" t="s">
        <v>124</v>
      </c>
      <c r="AT199" s="220" t="s">
        <v>119</v>
      </c>
      <c r="AU199" s="220" t="s">
        <v>80</v>
      </c>
      <c r="AY199" s="15" t="s">
        <v>117</v>
      </c>
      <c r="BE199" s="221">
        <f>IF(N199="základní",J199,0)</f>
        <v>0</v>
      </c>
      <c r="BF199" s="221">
        <f>IF(N199="snížená",J199,0)</f>
        <v>0</v>
      </c>
      <c r="BG199" s="221">
        <f>IF(N199="zákl. přenesená",J199,0)</f>
        <v>0</v>
      </c>
      <c r="BH199" s="221">
        <f>IF(N199="sníž. přenesená",J199,0)</f>
        <v>0</v>
      </c>
      <c r="BI199" s="221">
        <f>IF(N199="nulová",J199,0)</f>
        <v>0</v>
      </c>
      <c r="BJ199" s="15" t="s">
        <v>78</v>
      </c>
      <c r="BK199" s="221">
        <f>ROUND(I199*H199,2)</f>
        <v>0</v>
      </c>
      <c r="BL199" s="15" t="s">
        <v>124</v>
      </c>
      <c r="BM199" s="220" t="s">
        <v>300</v>
      </c>
    </row>
    <row r="200" s="13" customFormat="1">
      <c r="A200" s="13"/>
      <c r="B200" s="222"/>
      <c r="C200" s="223"/>
      <c r="D200" s="224" t="s">
        <v>126</v>
      </c>
      <c r="E200" s="225" t="s">
        <v>1</v>
      </c>
      <c r="F200" s="226" t="s">
        <v>301</v>
      </c>
      <c r="G200" s="223"/>
      <c r="H200" s="227">
        <v>5734.2299999999996</v>
      </c>
      <c r="I200" s="228"/>
      <c r="J200" s="223"/>
      <c r="K200" s="223"/>
      <c r="L200" s="229"/>
      <c r="M200" s="230"/>
      <c r="N200" s="231"/>
      <c r="O200" s="231"/>
      <c r="P200" s="231"/>
      <c r="Q200" s="231"/>
      <c r="R200" s="231"/>
      <c r="S200" s="231"/>
      <c r="T200" s="23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3" t="s">
        <v>126</v>
      </c>
      <c r="AU200" s="233" t="s">
        <v>80</v>
      </c>
      <c r="AV200" s="13" t="s">
        <v>80</v>
      </c>
      <c r="AW200" s="13" t="s">
        <v>30</v>
      </c>
      <c r="AX200" s="13" t="s">
        <v>78</v>
      </c>
      <c r="AY200" s="233" t="s">
        <v>117</v>
      </c>
    </row>
    <row r="201" s="2" customFormat="1" ht="16.5" customHeight="1">
      <c r="A201" s="36"/>
      <c r="B201" s="37"/>
      <c r="C201" s="209" t="s">
        <v>302</v>
      </c>
      <c r="D201" s="209" t="s">
        <v>119</v>
      </c>
      <c r="E201" s="210" t="s">
        <v>303</v>
      </c>
      <c r="F201" s="211" t="s">
        <v>304</v>
      </c>
      <c r="G201" s="212" t="s">
        <v>122</v>
      </c>
      <c r="H201" s="213">
        <v>639.25999999999999</v>
      </c>
      <c r="I201" s="214"/>
      <c r="J201" s="215">
        <f>ROUND(I201*H201,2)</f>
        <v>0</v>
      </c>
      <c r="K201" s="211" t="s">
        <v>123</v>
      </c>
      <c r="L201" s="42"/>
      <c r="M201" s="216" t="s">
        <v>1</v>
      </c>
      <c r="N201" s="217" t="s">
        <v>38</v>
      </c>
      <c r="O201" s="89"/>
      <c r="P201" s="218">
        <f>O201*H201</f>
        <v>0</v>
      </c>
      <c r="Q201" s="218">
        <v>0.23000000000000001</v>
      </c>
      <c r="R201" s="218">
        <f>Q201*H201</f>
        <v>147.02979999999999</v>
      </c>
      <c r="S201" s="218">
        <v>0</v>
      </c>
      <c r="T201" s="219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20" t="s">
        <v>124</v>
      </c>
      <c r="AT201" s="220" t="s">
        <v>119</v>
      </c>
      <c r="AU201" s="220" t="s">
        <v>80</v>
      </c>
      <c r="AY201" s="15" t="s">
        <v>117</v>
      </c>
      <c r="BE201" s="221">
        <f>IF(N201="základní",J201,0)</f>
        <v>0</v>
      </c>
      <c r="BF201" s="221">
        <f>IF(N201="snížená",J201,0)</f>
        <v>0</v>
      </c>
      <c r="BG201" s="221">
        <f>IF(N201="zákl. přenesená",J201,0)</f>
        <v>0</v>
      </c>
      <c r="BH201" s="221">
        <f>IF(N201="sníž. přenesená",J201,0)</f>
        <v>0</v>
      </c>
      <c r="BI201" s="221">
        <f>IF(N201="nulová",J201,0)</f>
        <v>0</v>
      </c>
      <c r="BJ201" s="15" t="s">
        <v>78</v>
      </c>
      <c r="BK201" s="221">
        <f>ROUND(I201*H201,2)</f>
        <v>0</v>
      </c>
      <c r="BL201" s="15" t="s">
        <v>124</v>
      </c>
      <c r="BM201" s="220" t="s">
        <v>305</v>
      </c>
    </row>
    <row r="202" s="2" customFormat="1" ht="33" customHeight="1">
      <c r="A202" s="36"/>
      <c r="B202" s="37"/>
      <c r="C202" s="209" t="s">
        <v>306</v>
      </c>
      <c r="D202" s="209" t="s">
        <v>119</v>
      </c>
      <c r="E202" s="210" t="s">
        <v>307</v>
      </c>
      <c r="F202" s="211" t="s">
        <v>308</v>
      </c>
      <c r="G202" s="212" t="s">
        <v>122</v>
      </c>
      <c r="H202" s="213">
        <v>8</v>
      </c>
      <c r="I202" s="214"/>
      <c r="J202" s="215">
        <f>ROUND(I202*H202,2)</f>
        <v>0</v>
      </c>
      <c r="K202" s="211" t="s">
        <v>123</v>
      </c>
      <c r="L202" s="42"/>
      <c r="M202" s="216" t="s">
        <v>1</v>
      </c>
      <c r="N202" s="217" t="s">
        <v>38</v>
      </c>
      <c r="O202" s="89"/>
      <c r="P202" s="218">
        <f>O202*H202</f>
        <v>0</v>
      </c>
      <c r="Q202" s="218">
        <v>0.12966</v>
      </c>
      <c r="R202" s="218">
        <f>Q202*H202</f>
        <v>1.03728</v>
      </c>
      <c r="S202" s="218">
        <v>0</v>
      </c>
      <c r="T202" s="219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0" t="s">
        <v>124</v>
      </c>
      <c r="AT202" s="220" t="s">
        <v>119</v>
      </c>
      <c r="AU202" s="220" t="s">
        <v>80</v>
      </c>
      <c r="AY202" s="15" t="s">
        <v>117</v>
      </c>
      <c r="BE202" s="221">
        <f>IF(N202="základní",J202,0)</f>
        <v>0</v>
      </c>
      <c r="BF202" s="221">
        <f>IF(N202="snížená",J202,0)</f>
        <v>0</v>
      </c>
      <c r="BG202" s="221">
        <f>IF(N202="zákl. přenesená",J202,0)</f>
        <v>0</v>
      </c>
      <c r="BH202" s="221">
        <f>IF(N202="sníž. přenesená",J202,0)</f>
        <v>0</v>
      </c>
      <c r="BI202" s="221">
        <f>IF(N202="nulová",J202,0)</f>
        <v>0</v>
      </c>
      <c r="BJ202" s="15" t="s">
        <v>78</v>
      </c>
      <c r="BK202" s="221">
        <f>ROUND(I202*H202,2)</f>
        <v>0</v>
      </c>
      <c r="BL202" s="15" t="s">
        <v>124</v>
      </c>
      <c r="BM202" s="220" t="s">
        <v>309</v>
      </c>
    </row>
    <row r="203" s="13" customFormat="1">
      <c r="A203" s="13"/>
      <c r="B203" s="222"/>
      <c r="C203" s="223"/>
      <c r="D203" s="224" t="s">
        <v>126</v>
      </c>
      <c r="E203" s="225" t="s">
        <v>1</v>
      </c>
      <c r="F203" s="226" t="s">
        <v>148</v>
      </c>
      <c r="G203" s="223"/>
      <c r="H203" s="227">
        <v>8</v>
      </c>
      <c r="I203" s="228"/>
      <c r="J203" s="223"/>
      <c r="K203" s="223"/>
      <c r="L203" s="229"/>
      <c r="M203" s="230"/>
      <c r="N203" s="231"/>
      <c r="O203" s="231"/>
      <c r="P203" s="231"/>
      <c r="Q203" s="231"/>
      <c r="R203" s="231"/>
      <c r="S203" s="231"/>
      <c r="T203" s="23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3" t="s">
        <v>126</v>
      </c>
      <c r="AU203" s="233" t="s">
        <v>80</v>
      </c>
      <c r="AV203" s="13" t="s">
        <v>80</v>
      </c>
      <c r="AW203" s="13" t="s">
        <v>30</v>
      </c>
      <c r="AX203" s="13" t="s">
        <v>78</v>
      </c>
      <c r="AY203" s="233" t="s">
        <v>117</v>
      </c>
    </row>
    <row r="204" s="2" customFormat="1" ht="24.15" customHeight="1">
      <c r="A204" s="36"/>
      <c r="B204" s="37"/>
      <c r="C204" s="209" t="s">
        <v>310</v>
      </c>
      <c r="D204" s="209" t="s">
        <v>119</v>
      </c>
      <c r="E204" s="210" t="s">
        <v>311</v>
      </c>
      <c r="F204" s="211" t="s">
        <v>312</v>
      </c>
      <c r="G204" s="212" t="s">
        <v>122</v>
      </c>
      <c r="H204" s="213">
        <v>6053.5879999999997</v>
      </c>
      <c r="I204" s="214"/>
      <c r="J204" s="215">
        <f>ROUND(I204*H204,2)</f>
        <v>0</v>
      </c>
      <c r="K204" s="211" t="s">
        <v>123</v>
      </c>
      <c r="L204" s="42"/>
      <c r="M204" s="216" t="s">
        <v>1</v>
      </c>
      <c r="N204" s="217" t="s">
        <v>38</v>
      </c>
      <c r="O204" s="89"/>
      <c r="P204" s="218">
        <f>O204*H204</f>
        <v>0</v>
      </c>
      <c r="Q204" s="218">
        <v>0.0056100000000000004</v>
      </c>
      <c r="R204" s="218">
        <f>Q204*H204</f>
        <v>33.960628679999999</v>
      </c>
      <c r="S204" s="218">
        <v>0</v>
      </c>
      <c r="T204" s="219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0" t="s">
        <v>124</v>
      </c>
      <c r="AT204" s="220" t="s">
        <v>119</v>
      </c>
      <c r="AU204" s="220" t="s">
        <v>80</v>
      </c>
      <c r="AY204" s="15" t="s">
        <v>117</v>
      </c>
      <c r="BE204" s="221">
        <f>IF(N204="základní",J204,0)</f>
        <v>0</v>
      </c>
      <c r="BF204" s="221">
        <f>IF(N204="snížená",J204,0)</f>
        <v>0</v>
      </c>
      <c r="BG204" s="221">
        <f>IF(N204="zákl. přenesená",J204,0)</f>
        <v>0</v>
      </c>
      <c r="BH204" s="221">
        <f>IF(N204="sníž. přenesená",J204,0)</f>
        <v>0</v>
      </c>
      <c r="BI204" s="221">
        <f>IF(N204="nulová",J204,0)</f>
        <v>0</v>
      </c>
      <c r="BJ204" s="15" t="s">
        <v>78</v>
      </c>
      <c r="BK204" s="221">
        <f>ROUND(I204*H204,2)</f>
        <v>0</v>
      </c>
      <c r="BL204" s="15" t="s">
        <v>124</v>
      </c>
      <c r="BM204" s="220" t="s">
        <v>313</v>
      </c>
    </row>
    <row r="205" s="13" customFormat="1">
      <c r="A205" s="13"/>
      <c r="B205" s="222"/>
      <c r="C205" s="223"/>
      <c r="D205" s="224" t="s">
        <v>126</v>
      </c>
      <c r="E205" s="225" t="s">
        <v>1</v>
      </c>
      <c r="F205" s="226" t="s">
        <v>314</v>
      </c>
      <c r="G205" s="223"/>
      <c r="H205" s="227">
        <v>6053.5879999999997</v>
      </c>
      <c r="I205" s="228"/>
      <c r="J205" s="223"/>
      <c r="K205" s="223"/>
      <c r="L205" s="229"/>
      <c r="M205" s="230"/>
      <c r="N205" s="231"/>
      <c r="O205" s="231"/>
      <c r="P205" s="231"/>
      <c r="Q205" s="231"/>
      <c r="R205" s="231"/>
      <c r="S205" s="231"/>
      <c r="T205" s="23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3" t="s">
        <v>126</v>
      </c>
      <c r="AU205" s="233" t="s">
        <v>80</v>
      </c>
      <c r="AV205" s="13" t="s">
        <v>80</v>
      </c>
      <c r="AW205" s="13" t="s">
        <v>30</v>
      </c>
      <c r="AX205" s="13" t="s">
        <v>78</v>
      </c>
      <c r="AY205" s="233" t="s">
        <v>117</v>
      </c>
    </row>
    <row r="206" s="2" customFormat="1" ht="21.75" customHeight="1">
      <c r="A206" s="36"/>
      <c r="B206" s="37"/>
      <c r="C206" s="209" t="s">
        <v>315</v>
      </c>
      <c r="D206" s="209" t="s">
        <v>119</v>
      </c>
      <c r="E206" s="210" t="s">
        <v>316</v>
      </c>
      <c r="F206" s="211" t="s">
        <v>317</v>
      </c>
      <c r="G206" s="212" t="s">
        <v>122</v>
      </c>
      <c r="H206" s="213">
        <v>5670.1030000000001</v>
      </c>
      <c r="I206" s="214"/>
      <c r="J206" s="215">
        <f>ROUND(I206*H206,2)</f>
        <v>0</v>
      </c>
      <c r="K206" s="211" t="s">
        <v>123</v>
      </c>
      <c r="L206" s="42"/>
      <c r="M206" s="216" t="s">
        <v>1</v>
      </c>
      <c r="N206" s="217" t="s">
        <v>38</v>
      </c>
      <c r="O206" s="89"/>
      <c r="P206" s="218">
        <f>O206*H206</f>
        <v>0</v>
      </c>
      <c r="Q206" s="218">
        <v>0.00031</v>
      </c>
      <c r="R206" s="218">
        <f>Q206*H206</f>
        <v>1.7577319300000001</v>
      </c>
      <c r="S206" s="218">
        <v>0</v>
      </c>
      <c r="T206" s="219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20" t="s">
        <v>124</v>
      </c>
      <c r="AT206" s="220" t="s">
        <v>119</v>
      </c>
      <c r="AU206" s="220" t="s">
        <v>80</v>
      </c>
      <c r="AY206" s="15" t="s">
        <v>117</v>
      </c>
      <c r="BE206" s="221">
        <f>IF(N206="základní",J206,0)</f>
        <v>0</v>
      </c>
      <c r="BF206" s="221">
        <f>IF(N206="snížená",J206,0)</f>
        <v>0</v>
      </c>
      <c r="BG206" s="221">
        <f>IF(N206="zákl. přenesená",J206,0)</f>
        <v>0</v>
      </c>
      <c r="BH206" s="221">
        <f>IF(N206="sníž. přenesená",J206,0)</f>
        <v>0</v>
      </c>
      <c r="BI206" s="221">
        <f>IF(N206="nulová",J206,0)</f>
        <v>0</v>
      </c>
      <c r="BJ206" s="15" t="s">
        <v>78</v>
      </c>
      <c r="BK206" s="221">
        <f>ROUND(I206*H206,2)</f>
        <v>0</v>
      </c>
      <c r="BL206" s="15" t="s">
        <v>124</v>
      </c>
      <c r="BM206" s="220" t="s">
        <v>318</v>
      </c>
    </row>
    <row r="207" s="13" customFormat="1">
      <c r="A207" s="13"/>
      <c r="B207" s="222"/>
      <c r="C207" s="223"/>
      <c r="D207" s="224" t="s">
        <v>126</v>
      </c>
      <c r="E207" s="225" t="s">
        <v>1</v>
      </c>
      <c r="F207" s="226" t="s">
        <v>319</v>
      </c>
      <c r="G207" s="223"/>
      <c r="H207" s="227">
        <v>5670.1030000000001</v>
      </c>
      <c r="I207" s="228"/>
      <c r="J207" s="223"/>
      <c r="K207" s="223"/>
      <c r="L207" s="229"/>
      <c r="M207" s="230"/>
      <c r="N207" s="231"/>
      <c r="O207" s="231"/>
      <c r="P207" s="231"/>
      <c r="Q207" s="231"/>
      <c r="R207" s="231"/>
      <c r="S207" s="231"/>
      <c r="T207" s="23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3" t="s">
        <v>126</v>
      </c>
      <c r="AU207" s="233" t="s">
        <v>80</v>
      </c>
      <c r="AV207" s="13" t="s">
        <v>80</v>
      </c>
      <c r="AW207" s="13" t="s">
        <v>30</v>
      </c>
      <c r="AX207" s="13" t="s">
        <v>78</v>
      </c>
      <c r="AY207" s="233" t="s">
        <v>117</v>
      </c>
    </row>
    <row r="208" s="2" customFormat="1" ht="33" customHeight="1">
      <c r="A208" s="36"/>
      <c r="B208" s="37"/>
      <c r="C208" s="209" t="s">
        <v>320</v>
      </c>
      <c r="D208" s="209" t="s">
        <v>119</v>
      </c>
      <c r="E208" s="210" t="s">
        <v>321</v>
      </c>
      <c r="F208" s="211" t="s">
        <v>322</v>
      </c>
      <c r="G208" s="212" t="s">
        <v>122</v>
      </c>
      <c r="H208" s="213">
        <v>8</v>
      </c>
      <c r="I208" s="214"/>
      <c r="J208" s="215">
        <f>ROUND(I208*H208,2)</f>
        <v>0</v>
      </c>
      <c r="K208" s="211" t="s">
        <v>123</v>
      </c>
      <c r="L208" s="42"/>
      <c r="M208" s="216" t="s">
        <v>1</v>
      </c>
      <c r="N208" s="217" t="s">
        <v>38</v>
      </c>
      <c r="O208" s="89"/>
      <c r="P208" s="218">
        <f>O208*H208</f>
        <v>0</v>
      </c>
      <c r="Q208" s="218">
        <v>0.10373</v>
      </c>
      <c r="R208" s="218">
        <f>Q208*H208</f>
        <v>0.82984000000000002</v>
      </c>
      <c r="S208" s="218">
        <v>0</v>
      </c>
      <c r="T208" s="219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20" t="s">
        <v>124</v>
      </c>
      <c r="AT208" s="220" t="s">
        <v>119</v>
      </c>
      <c r="AU208" s="220" t="s">
        <v>80</v>
      </c>
      <c r="AY208" s="15" t="s">
        <v>117</v>
      </c>
      <c r="BE208" s="221">
        <f>IF(N208="základní",J208,0)</f>
        <v>0</v>
      </c>
      <c r="BF208" s="221">
        <f>IF(N208="snížená",J208,0)</f>
        <v>0</v>
      </c>
      <c r="BG208" s="221">
        <f>IF(N208="zákl. přenesená",J208,0)</f>
        <v>0</v>
      </c>
      <c r="BH208" s="221">
        <f>IF(N208="sníž. přenesená",J208,0)</f>
        <v>0</v>
      </c>
      <c r="BI208" s="221">
        <f>IF(N208="nulová",J208,0)</f>
        <v>0</v>
      </c>
      <c r="BJ208" s="15" t="s">
        <v>78</v>
      </c>
      <c r="BK208" s="221">
        <f>ROUND(I208*H208,2)</f>
        <v>0</v>
      </c>
      <c r="BL208" s="15" t="s">
        <v>124</v>
      </c>
      <c r="BM208" s="220" t="s">
        <v>323</v>
      </c>
    </row>
    <row r="209" s="13" customFormat="1">
      <c r="A209" s="13"/>
      <c r="B209" s="222"/>
      <c r="C209" s="223"/>
      <c r="D209" s="224" t="s">
        <v>126</v>
      </c>
      <c r="E209" s="225" t="s">
        <v>1</v>
      </c>
      <c r="F209" s="226" t="s">
        <v>148</v>
      </c>
      <c r="G209" s="223"/>
      <c r="H209" s="227">
        <v>8</v>
      </c>
      <c r="I209" s="228"/>
      <c r="J209" s="223"/>
      <c r="K209" s="223"/>
      <c r="L209" s="229"/>
      <c r="M209" s="230"/>
      <c r="N209" s="231"/>
      <c r="O209" s="231"/>
      <c r="P209" s="231"/>
      <c r="Q209" s="231"/>
      <c r="R209" s="231"/>
      <c r="S209" s="231"/>
      <c r="T209" s="23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3" t="s">
        <v>126</v>
      </c>
      <c r="AU209" s="233" t="s">
        <v>80</v>
      </c>
      <c r="AV209" s="13" t="s">
        <v>80</v>
      </c>
      <c r="AW209" s="13" t="s">
        <v>30</v>
      </c>
      <c r="AX209" s="13" t="s">
        <v>78</v>
      </c>
      <c r="AY209" s="233" t="s">
        <v>117</v>
      </c>
    </row>
    <row r="210" s="2" customFormat="1" ht="33" customHeight="1">
      <c r="A210" s="36"/>
      <c r="B210" s="37"/>
      <c r="C210" s="209" t="s">
        <v>324</v>
      </c>
      <c r="D210" s="209" t="s">
        <v>119</v>
      </c>
      <c r="E210" s="210" t="s">
        <v>325</v>
      </c>
      <c r="F210" s="211" t="s">
        <v>326</v>
      </c>
      <c r="G210" s="212" t="s">
        <v>122</v>
      </c>
      <c r="H210" s="213">
        <v>5527.25</v>
      </c>
      <c r="I210" s="214"/>
      <c r="J210" s="215">
        <f>ROUND(I210*H210,2)</f>
        <v>0</v>
      </c>
      <c r="K210" s="211" t="s">
        <v>123</v>
      </c>
      <c r="L210" s="42"/>
      <c r="M210" s="216" t="s">
        <v>1</v>
      </c>
      <c r="N210" s="217" t="s">
        <v>38</v>
      </c>
      <c r="O210" s="89"/>
      <c r="P210" s="218">
        <f>O210*H210</f>
        <v>0</v>
      </c>
      <c r="Q210" s="218">
        <v>0.10373</v>
      </c>
      <c r="R210" s="218">
        <f>Q210*H210</f>
        <v>573.34164250000003</v>
      </c>
      <c r="S210" s="218">
        <v>0</v>
      </c>
      <c r="T210" s="219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0" t="s">
        <v>124</v>
      </c>
      <c r="AT210" s="220" t="s">
        <v>119</v>
      </c>
      <c r="AU210" s="220" t="s">
        <v>80</v>
      </c>
      <c r="AY210" s="15" t="s">
        <v>117</v>
      </c>
      <c r="BE210" s="221">
        <f>IF(N210="základní",J210,0)</f>
        <v>0</v>
      </c>
      <c r="BF210" s="221">
        <f>IF(N210="snížená",J210,0)</f>
        <v>0</v>
      </c>
      <c r="BG210" s="221">
        <f>IF(N210="zákl. přenesená",J210,0)</f>
        <v>0</v>
      </c>
      <c r="BH210" s="221">
        <f>IF(N210="sníž. přenesená",J210,0)</f>
        <v>0</v>
      </c>
      <c r="BI210" s="221">
        <f>IF(N210="nulová",J210,0)</f>
        <v>0</v>
      </c>
      <c r="BJ210" s="15" t="s">
        <v>78</v>
      </c>
      <c r="BK210" s="221">
        <f>ROUND(I210*H210,2)</f>
        <v>0</v>
      </c>
      <c r="BL210" s="15" t="s">
        <v>124</v>
      </c>
      <c r="BM210" s="220" t="s">
        <v>327</v>
      </c>
    </row>
    <row r="211" s="13" customFormat="1">
      <c r="A211" s="13"/>
      <c r="B211" s="222"/>
      <c r="C211" s="223"/>
      <c r="D211" s="224" t="s">
        <v>126</v>
      </c>
      <c r="E211" s="225" t="s">
        <v>1</v>
      </c>
      <c r="F211" s="226" t="s">
        <v>328</v>
      </c>
      <c r="G211" s="223"/>
      <c r="H211" s="227">
        <v>5527.25</v>
      </c>
      <c r="I211" s="228"/>
      <c r="J211" s="223"/>
      <c r="K211" s="223"/>
      <c r="L211" s="229"/>
      <c r="M211" s="230"/>
      <c r="N211" s="231"/>
      <c r="O211" s="231"/>
      <c r="P211" s="231"/>
      <c r="Q211" s="231"/>
      <c r="R211" s="231"/>
      <c r="S211" s="231"/>
      <c r="T211" s="23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3" t="s">
        <v>126</v>
      </c>
      <c r="AU211" s="233" t="s">
        <v>80</v>
      </c>
      <c r="AV211" s="13" t="s">
        <v>80</v>
      </c>
      <c r="AW211" s="13" t="s">
        <v>30</v>
      </c>
      <c r="AX211" s="13" t="s">
        <v>78</v>
      </c>
      <c r="AY211" s="233" t="s">
        <v>117</v>
      </c>
    </row>
    <row r="212" s="2" customFormat="1" ht="24.15" customHeight="1">
      <c r="A212" s="36"/>
      <c r="B212" s="37"/>
      <c r="C212" s="209" t="s">
        <v>329</v>
      </c>
      <c r="D212" s="209" t="s">
        <v>119</v>
      </c>
      <c r="E212" s="210" t="s">
        <v>330</v>
      </c>
      <c r="F212" s="211" t="s">
        <v>331</v>
      </c>
      <c r="G212" s="212" t="s">
        <v>122</v>
      </c>
      <c r="H212" s="213">
        <v>31.649999999999999</v>
      </c>
      <c r="I212" s="214"/>
      <c r="J212" s="215">
        <f>ROUND(I212*H212,2)</f>
        <v>0</v>
      </c>
      <c r="K212" s="211" t="s">
        <v>123</v>
      </c>
      <c r="L212" s="42"/>
      <c r="M212" s="216" t="s">
        <v>1</v>
      </c>
      <c r="N212" s="217" t="s">
        <v>38</v>
      </c>
      <c r="O212" s="89"/>
      <c r="P212" s="218">
        <f>O212*H212</f>
        <v>0</v>
      </c>
      <c r="Q212" s="218">
        <v>0.61404000000000003</v>
      </c>
      <c r="R212" s="218">
        <f>Q212*H212</f>
        <v>19.434366000000001</v>
      </c>
      <c r="S212" s="218">
        <v>0</v>
      </c>
      <c r="T212" s="219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20" t="s">
        <v>124</v>
      </c>
      <c r="AT212" s="220" t="s">
        <v>119</v>
      </c>
      <c r="AU212" s="220" t="s">
        <v>80</v>
      </c>
      <c r="AY212" s="15" t="s">
        <v>117</v>
      </c>
      <c r="BE212" s="221">
        <f>IF(N212="základní",J212,0)</f>
        <v>0</v>
      </c>
      <c r="BF212" s="221">
        <f>IF(N212="snížená",J212,0)</f>
        <v>0</v>
      </c>
      <c r="BG212" s="221">
        <f>IF(N212="zákl. přenesená",J212,0)</f>
        <v>0</v>
      </c>
      <c r="BH212" s="221">
        <f>IF(N212="sníž. přenesená",J212,0)</f>
        <v>0</v>
      </c>
      <c r="BI212" s="221">
        <f>IF(N212="nulová",J212,0)</f>
        <v>0</v>
      </c>
      <c r="BJ212" s="15" t="s">
        <v>78</v>
      </c>
      <c r="BK212" s="221">
        <f>ROUND(I212*H212,2)</f>
        <v>0</v>
      </c>
      <c r="BL212" s="15" t="s">
        <v>124</v>
      </c>
      <c r="BM212" s="220" t="s">
        <v>332</v>
      </c>
    </row>
    <row r="213" s="2" customFormat="1">
      <c r="A213" s="36"/>
      <c r="B213" s="37"/>
      <c r="C213" s="38"/>
      <c r="D213" s="224" t="s">
        <v>159</v>
      </c>
      <c r="E213" s="38"/>
      <c r="F213" s="234" t="s">
        <v>333</v>
      </c>
      <c r="G213" s="38"/>
      <c r="H213" s="38"/>
      <c r="I213" s="235"/>
      <c r="J213" s="38"/>
      <c r="K213" s="38"/>
      <c r="L213" s="42"/>
      <c r="M213" s="236"/>
      <c r="N213" s="237"/>
      <c r="O213" s="89"/>
      <c r="P213" s="89"/>
      <c r="Q213" s="89"/>
      <c r="R213" s="89"/>
      <c r="S213" s="89"/>
      <c r="T213" s="90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159</v>
      </c>
      <c r="AU213" s="15" t="s">
        <v>80</v>
      </c>
    </row>
    <row r="214" s="13" customFormat="1">
      <c r="A214" s="13"/>
      <c r="B214" s="222"/>
      <c r="C214" s="223"/>
      <c r="D214" s="224" t="s">
        <v>126</v>
      </c>
      <c r="E214" s="225" t="s">
        <v>1</v>
      </c>
      <c r="F214" s="226" t="s">
        <v>334</v>
      </c>
      <c r="G214" s="223"/>
      <c r="H214" s="227">
        <v>31.649999999999999</v>
      </c>
      <c r="I214" s="228"/>
      <c r="J214" s="223"/>
      <c r="K214" s="223"/>
      <c r="L214" s="229"/>
      <c r="M214" s="230"/>
      <c r="N214" s="231"/>
      <c r="O214" s="231"/>
      <c r="P214" s="231"/>
      <c r="Q214" s="231"/>
      <c r="R214" s="231"/>
      <c r="S214" s="231"/>
      <c r="T214" s="23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3" t="s">
        <v>126</v>
      </c>
      <c r="AU214" s="233" t="s">
        <v>80</v>
      </c>
      <c r="AV214" s="13" t="s">
        <v>80</v>
      </c>
      <c r="AW214" s="13" t="s">
        <v>30</v>
      </c>
      <c r="AX214" s="13" t="s">
        <v>78</v>
      </c>
      <c r="AY214" s="233" t="s">
        <v>117</v>
      </c>
    </row>
    <row r="215" s="2" customFormat="1" ht="24.15" customHeight="1">
      <c r="A215" s="36"/>
      <c r="B215" s="37"/>
      <c r="C215" s="209" t="s">
        <v>335</v>
      </c>
      <c r="D215" s="209" t="s">
        <v>119</v>
      </c>
      <c r="E215" s="210" t="s">
        <v>336</v>
      </c>
      <c r="F215" s="211" t="s">
        <v>337</v>
      </c>
      <c r="G215" s="212" t="s">
        <v>122</v>
      </c>
      <c r="H215" s="213">
        <v>4.0700000000000003</v>
      </c>
      <c r="I215" s="214"/>
      <c r="J215" s="215">
        <f>ROUND(I215*H215,2)</f>
        <v>0</v>
      </c>
      <c r="K215" s="211" t="s">
        <v>123</v>
      </c>
      <c r="L215" s="42"/>
      <c r="M215" s="216" t="s">
        <v>1</v>
      </c>
      <c r="N215" s="217" t="s">
        <v>38</v>
      </c>
      <c r="O215" s="89"/>
      <c r="P215" s="218">
        <f>O215*H215</f>
        <v>0</v>
      </c>
      <c r="Q215" s="218">
        <v>0.50077000000000005</v>
      </c>
      <c r="R215" s="218">
        <f>Q215*H215</f>
        <v>2.0381339000000005</v>
      </c>
      <c r="S215" s="218">
        <v>0</v>
      </c>
      <c r="T215" s="219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20" t="s">
        <v>124</v>
      </c>
      <c r="AT215" s="220" t="s">
        <v>119</v>
      </c>
      <c r="AU215" s="220" t="s">
        <v>80</v>
      </c>
      <c r="AY215" s="15" t="s">
        <v>117</v>
      </c>
      <c r="BE215" s="221">
        <f>IF(N215="základní",J215,0)</f>
        <v>0</v>
      </c>
      <c r="BF215" s="221">
        <f>IF(N215="snížená",J215,0)</f>
        <v>0</v>
      </c>
      <c r="BG215" s="221">
        <f>IF(N215="zákl. přenesená",J215,0)</f>
        <v>0</v>
      </c>
      <c r="BH215" s="221">
        <f>IF(N215="sníž. přenesená",J215,0)</f>
        <v>0</v>
      </c>
      <c r="BI215" s="221">
        <f>IF(N215="nulová",J215,0)</f>
        <v>0</v>
      </c>
      <c r="BJ215" s="15" t="s">
        <v>78</v>
      </c>
      <c r="BK215" s="221">
        <f>ROUND(I215*H215,2)</f>
        <v>0</v>
      </c>
      <c r="BL215" s="15" t="s">
        <v>124</v>
      </c>
      <c r="BM215" s="220" t="s">
        <v>338</v>
      </c>
    </row>
    <row r="216" s="2" customFormat="1">
      <c r="A216" s="36"/>
      <c r="B216" s="37"/>
      <c r="C216" s="38"/>
      <c r="D216" s="224" t="s">
        <v>159</v>
      </c>
      <c r="E216" s="38"/>
      <c r="F216" s="234" t="s">
        <v>173</v>
      </c>
      <c r="G216" s="38"/>
      <c r="H216" s="38"/>
      <c r="I216" s="235"/>
      <c r="J216" s="38"/>
      <c r="K216" s="38"/>
      <c r="L216" s="42"/>
      <c r="M216" s="236"/>
      <c r="N216" s="237"/>
      <c r="O216" s="89"/>
      <c r="P216" s="89"/>
      <c r="Q216" s="89"/>
      <c r="R216" s="89"/>
      <c r="S216" s="89"/>
      <c r="T216" s="90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159</v>
      </c>
      <c r="AU216" s="15" t="s">
        <v>80</v>
      </c>
    </row>
    <row r="217" s="13" customFormat="1">
      <c r="A217" s="13"/>
      <c r="B217" s="222"/>
      <c r="C217" s="223"/>
      <c r="D217" s="224" t="s">
        <v>126</v>
      </c>
      <c r="E217" s="225" t="s">
        <v>1</v>
      </c>
      <c r="F217" s="226" t="s">
        <v>339</v>
      </c>
      <c r="G217" s="223"/>
      <c r="H217" s="227">
        <v>4.0700000000000003</v>
      </c>
      <c r="I217" s="228"/>
      <c r="J217" s="223"/>
      <c r="K217" s="223"/>
      <c r="L217" s="229"/>
      <c r="M217" s="230"/>
      <c r="N217" s="231"/>
      <c r="O217" s="231"/>
      <c r="P217" s="231"/>
      <c r="Q217" s="231"/>
      <c r="R217" s="231"/>
      <c r="S217" s="231"/>
      <c r="T217" s="23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3" t="s">
        <v>126</v>
      </c>
      <c r="AU217" s="233" t="s">
        <v>80</v>
      </c>
      <c r="AV217" s="13" t="s">
        <v>80</v>
      </c>
      <c r="AW217" s="13" t="s">
        <v>30</v>
      </c>
      <c r="AX217" s="13" t="s">
        <v>78</v>
      </c>
      <c r="AY217" s="233" t="s">
        <v>117</v>
      </c>
    </row>
    <row r="218" s="2" customFormat="1" ht="24.15" customHeight="1">
      <c r="A218" s="36"/>
      <c r="B218" s="37"/>
      <c r="C218" s="209" t="s">
        <v>340</v>
      </c>
      <c r="D218" s="209" t="s">
        <v>119</v>
      </c>
      <c r="E218" s="210" t="s">
        <v>341</v>
      </c>
      <c r="F218" s="211" t="s">
        <v>342</v>
      </c>
      <c r="G218" s="212" t="s">
        <v>122</v>
      </c>
      <c r="H218" s="213">
        <v>31.649999999999999</v>
      </c>
      <c r="I218" s="214"/>
      <c r="J218" s="215">
        <f>ROUND(I218*H218,2)</f>
        <v>0</v>
      </c>
      <c r="K218" s="211" t="s">
        <v>123</v>
      </c>
      <c r="L218" s="42"/>
      <c r="M218" s="216" t="s">
        <v>1</v>
      </c>
      <c r="N218" s="217" t="s">
        <v>38</v>
      </c>
      <c r="O218" s="89"/>
      <c r="P218" s="218">
        <f>O218*H218</f>
        <v>0</v>
      </c>
      <c r="Q218" s="218">
        <v>0.053719999999999997</v>
      </c>
      <c r="R218" s="218">
        <f>Q218*H218</f>
        <v>1.7002379999999999</v>
      </c>
      <c r="S218" s="218">
        <v>0</v>
      </c>
      <c r="T218" s="219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20" t="s">
        <v>124</v>
      </c>
      <c r="AT218" s="220" t="s">
        <v>119</v>
      </c>
      <c r="AU218" s="220" t="s">
        <v>80</v>
      </c>
      <c r="AY218" s="15" t="s">
        <v>117</v>
      </c>
      <c r="BE218" s="221">
        <f>IF(N218="základní",J218,0)</f>
        <v>0</v>
      </c>
      <c r="BF218" s="221">
        <f>IF(N218="snížená",J218,0)</f>
        <v>0</v>
      </c>
      <c r="BG218" s="221">
        <f>IF(N218="zákl. přenesená",J218,0)</f>
        <v>0</v>
      </c>
      <c r="BH218" s="221">
        <f>IF(N218="sníž. přenesená",J218,0)</f>
        <v>0</v>
      </c>
      <c r="BI218" s="221">
        <f>IF(N218="nulová",J218,0)</f>
        <v>0</v>
      </c>
      <c r="BJ218" s="15" t="s">
        <v>78</v>
      </c>
      <c r="BK218" s="221">
        <f>ROUND(I218*H218,2)</f>
        <v>0</v>
      </c>
      <c r="BL218" s="15" t="s">
        <v>124</v>
      </c>
      <c r="BM218" s="220" t="s">
        <v>343</v>
      </c>
    </row>
    <row r="219" s="13" customFormat="1">
      <c r="A219" s="13"/>
      <c r="B219" s="222"/>
      <c r="C219" s="223"/>
      <c r="D219" s="224" t="s">
        <v>126</v>
      </c>
      <c r="E219" s="225" t="s">
        <v>1</v>
      </c>
      <c r="F219" s="226" t="s">
        <v>334</v>
      </c>
      <c r="G219" s="223"/>
      <c r="H219" s="227">
        <v>31.649999999999999</v>
      </c>
      <c r="I219" s="228"/>
      <c r="J219" s="223"/>
      <c r="K219" s="223"/>
      <c r="L219" s="229"/>
      <c r="M219" s="230"/>
      <c r="N219" s="231"/>
      <c r="O219" s="231"/>
      <c r="P219" s="231"/>
      <c r="Q219" s="231"/>
      <c r="R219" s="231"/>
      <c r="S219" s="231"/>
      <c r="T219" s="23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3" t="s">
        <v>126</v>
      </c>
      <c r="AU219" s="233" t="s">
        <v>80</v>
      </c>
      <c r="AV219" s="13" t="s">
        <v>80</v>
      </c>
      <c r="AW219" s="13" t="s">
        <v>30</v>
      </c>
      <c r="AX219" s="13" t="s">
        <v>78</v>
      </c>
      <c r="AY219" s="233" t="s">
        <v>117</v>
      </c>
    </row>
    <row r="220" s="12" customFormat="1" ht="22.8" customHeight="1">
      <c r="A220" s="12"/>
      <c r="B220" s="193"/>
      <c r="C220" s="194"/>
      <c r="D220" s="195" t="s">
        <v>72</v>
      </c>
      <c r="E220" s="207" t="s">
        <v>154</v>
      </c>
      <c r="F220" s="207" t="s">
        <v>344</v>
      </c>
      <c r="G220" s="194"/>
      <c r="H220" s="194"/>
      <c r="I220" s="197"/>
      <c r="J220" s="208">
        <f>BK220</f>
        <v>0</v>
      </c>
      <c r="K220" s="194"/>
      <c r="L220" s="199"/>
      <c r="M220" s="200"/>
      <c r="N220" s="201"/>
      <c r="O220" s="201"/>
      <c r="P220" s="202">
        <f>P221</f>
        <v>0</v>
      </c>
      <c r="Q220" s="201"/>
      <c r="R220" s="202">
        <f>R221</f>
        <v>0</v>
      </c>
      <c r="S220" s="201"/>
      <c r="T220" s="203">
        <f>T221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4" t="s">
        <v>78</v>
      </c>
      <c r="AT220" s="205" t="s">
        <v>72</v>
      </c>
      <c r="AU220" s="205" t="s">
        <v>78</v>
      </c>
      <c r="AY220" s="204" t="s">
        <v>117</v>
      </c>
      <c r="BK220" s="206">
        <f>BK221</f>
        <v>0</v>
      </c>
    </row>
    <row r="221" s="2" customFormat="1" ht="24.15" customHeight="1">
      <c r="A221" s="36"/>
      <c r="B221" s="37"/>
      <c r="C221" s="209" t="s">
        <v>345</v>
      </c>
      <c r="D221" s="209" t="s">
        <v>119</v>
      </c>
      <c r="E221" s="210" t="s">
        <v>346</v>
      </c>
      <c r="F221" s="211" t="s">
        <v>347</v>
      </c>
      <c r="G221" s="212" t="s">
        <v>134</v>
      </c>
      <c r="H221" s="213">
        <v>5</v>
      </c>
      <c r="I221" s="214"/>
      <c r="J221" s="215">
        <f>ROUND(I221*H221,2)</f>
        <v>0</v>
      </c>
      <c r="K221" s="211" t="s">
        <v>123</v>
      </c>
      <c r="L221" s="42"/>
      <c r="M221" s="216" t="s">
        <v>1</v>
      </c>
      <c r="N221" s="217" t="s">
        <v>38</v>
      </c>
      <c r="O221" s="89"/>
      <c r="P221" s="218">
        <f>O221*H221</f>
        <v>0</v>
      </c>
      <c r="Q221" s="218">
        <v>0</v>
      </c>
      <c r="R221" s="218">
        <f>Q221*H221</f>
        <v>0</v>
      </c>
      <c r="S221" s="218">
        <v>0</v>
      </c>
      <c r="T221" s="219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20" t="s">
        <v>124</v>
      </c>
      <c r="AT221" s="220" t="s">
        <v>119</v>
      </c>
      <c r="AU221" s="220" t="s">
        <v>80</v>
      </c>
      <c r="AY221" s="15" t="s">
        <v>117</v>
      </c>
      <c r="BE221" s="221">
        <f>IF(N221="základní",J221,0)</f>
        <v>0</v>
      </c>
      <c r="BF221" s="221">
        <f>IF(N221="snížená",J221,0)</f>
        <v>0</v>
      </c>
      <c r="BG221" s="221">
        <f>IF(N221="zákl. přenesená",J221,0)</f>
        <v>0</v>
      </c>
      <c r="BH221" s="221">
        <f>IF(N221="sníž. přenesená",J221,0)</f>
        <v>0</v>
      </c>
      <c r="BI221" s="221">
        <f>IF(N221="nulová",J221,0)</f>
        <v>0</v>
      </c>
      <c r="BJ221" s="15" t="s">
        <v>78</v>
      </c>
      <c r="BK221" s="221">
        <f>ROUND(I221*H221,2)</f>
        <v>0</v>
      </c>
      <c r="BL221" s="15" t="s">
        <v>124</v>
      </c>
      <c r="BM221" s="220" t="s">
        <v>348</v>
      </c>
    </row>
    <row r="222" s="12" customFormat="1" ht="22.8" customHeight="1">
      <c r="A222" s="12"/>
      <c r="B222" s="193"/>
      <c r="C222" s="194"/>
      <c r="D222" s="195" t="s">
        <v>72</v>
      </c>
      <c r="E222" s="207" t="s">
        <v>161</v>
      </c>
      <c r="F222" s="207" t="s">
        <v>349</v>
      </c>
      <c r="G222" s="194"/>
      <c r="H222" s="194"/>
      <c r="I222" s="197"/>
      <c r="J222" s="208">
        <f>BK222</f>
        <v>0</v>
      </c>
      <c r="K222" s="194"/>
      <c r="L222" s="199"/>
      <c r="M222" s="200"/>
      <c r="N222" s="201"/>
      <c r="O222" s="201"/>
      <c r="P222" s="202">
        <f>SUM(P223:P242)</f>
        <v>0</v>
      </c>
      <c r="Q222" s="201"/>
      <c r="R222" s="202">
        <f>SUM(R223:R242)</f>
        <v>161.5211845</v>
      </c>
      <c r="S222" s="201"/>
      <c r="T222" s="203">
        <f>SUM(T223:T242)</f>
        <v>21.060000000000002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4" t="s">
        <v>78</v>
      </c>
      <c r="AT222" s="205" t="s">
        <v>72</v>
      </c>
      <c r="AU222" s="205" t="s">
        <v>78</v>
      </c>
      <c r="AY222" s="204" t="s">
        <v>117</v>
      </c>
      <c r="BK222" s="206">
        <f>SUM(BK223:BK242)</f>
        <v>0</v>
      </c>
    </row>
    <row r="223" s="2" customFormat="1" ht="24.15" customHeight="1">
      <c r="A223" s="36"/>
      <c r="B223" s="37"/>
      <c r="C223" s="209" t="s">
        <v>350</v>
      </c>
      <c r="D223" s="209" t="s">
        <v>119</v>
      </c>
      <c r="E223" s="210" t="s">
        <v>351</v>
      </c>
      <c r="F223" s="211" t="s">
        <v>352</v>
      </c>
      <c r="G223" s="212" t="s">
        <v>134</v>
      </c>
      <c r="H223" s="213">
        <v>2</v>
      </c>
      <c r="I223" s="214"/>
      <c r="J223" s="215">
        <f>ROUND(I223*H223,2)</f>
        <v>0</v>
      </c>
      <c r="K223" s="211" t="s">
        <v>123</v>
      </c>
      <c r="L223" s="42"/>
      <c r="M223" s="216" t="s">
        <v>1</v>
      </c>
      <c r="N223" s="217" t="s">
        <v>38</v>
      </c>
      <c r="O223" s="89"/>
      <c r="P223" s="218">
        <f>O223*H223</f>
        <v>0</v>
      </c>
      <c r="Q223" s="218">
        <v>0</v>
      </c>
      <c r="R223" s="218">
        <f>Q223*H223</f>
        <v>0</v>
      </c>
      <c r="S223" s="218">
        <v>0</v>
      </c>
      <c r="T223" s="219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20" t="s">
        <v>124</v>
      </c>
      <c r="AT223" s="220" t="s">
        <v>119</v>
      </c>
      <c r="AU223" s="220" t="s">
        <v>80</v>
      </c>
      <c r="AY223" s="15" t="s">
        <v>117</v>
      </c>
      <c r="BE223" s="221">
        <f>IF(N223="základní",J223,0)</f>
        <v>0</v>
      </c>
      <c r="BF223" s="221">
        <f>IF(N223="snížená",J223,0)</f>
        <v>0</v>
      </c>
      <c r="BG223" s="221">
        <f>IF(N223="zákl. přenesená",J223,0)</f>
        <v>0</v>
      </c>
      <c r="BH223" s="221">
        <f>IF(N223="sníž. přenesená",J223,0)</f>
        <v>0</v>
      </c>
      <c r="BI223" s="221">
        <f>IF(N223="nulová",J223,0)</f>
        <v>0</v>
      </c>
      <c r="BJ223" s="15" t="s">
        <v>78</v>
      </c>
      <c r="BK223" s="221">
        <f>ROUND(I223*H223,2)</f>
        <v>0</v>
      </c>
      <c r="BL223" s="15" t="s">
        <v>124</v>
      </c>
      <c r="BM223" s="220" t="s">
        <v>353</v>
      </c>
    </row>
    <row r="224" s="2" customFormat="1" ht="16.5" customHeight="1">
      <c r="A224" s="36"/>
      <c r="B224" s="37"/>
      <c r="C224" s="238" t="s">
        <v>354</v>
      </c>
      <c r="D224" s="238" t="s">
        <v>244</v>
      </c>
      <c r="E224" s="239" t="s">
        <v>355</v>
      </c>
      <c r="F224" s="240" t="s">
        <v>356</v>
      </c>
      <c r="G224" s="241" t="s">
        <v>134</v>
      </c>
      <c r="H224" s="242">
        <v>2</v>
      </c>
      <c r="I224" s="243"/>
      <c r="J224" s="244">
        <f>ROUND(I224*H224,2)</f>
        <v>0</v>
      </c>
      <c r="K224" s="240" t="s">
        <v>123</v>
      </c>
      <c r="L224" s="245"/>
      <c r="M224" s="246" t="s">
        <v>1</v>
      </c>
      <c r="N224" s="247" t="s">
        <v>38</v>
      </c>
      <c r="O224" s="89"/>
      <c r="P224" s="218">
        <f>O224*H224</f>
        <v>0</v>
      </c>
      <c r="Q224" s="218">
        <v>0.0020999999999999999</v>
      </c>
      <c r="R224" s="218">
        <f>Q224*H224</f>
        <v>0.0041999999999999997</v>
      </c>
      <c r="S224" s="218">
        <v>0</v>
      </c>
      <c r="T224" s="219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0" t="s">
        <v>154</v>
      </c>
      <c r="AT224" s="220" t="s">
        <v>244</v>
      </c>
      <c r="AU224" s="220" t="s">
        <v>80</v>
      </c>
      <c r="AY224" s="15" t="s">
        <v>117</v>
      </c>
      <c r="BE224" s="221">
        <f>IF(N224="základní",J224,0)</f>
        <v>0</v>
      </c>
      <c r="BF224" s="221">
        <f>IF(N224="snížená",J224,0)</f>
        <v>0</v>
      </c>
      <c r="BG224" s="221">
        <f>IF(N224="zákl. přenesená",J224,0)</f>
        <v>0</v>
      </c>
      <c r="BH224" s="221">
        <f>IF(N224="sníž. přenesená",J224,0)</f>
        <v>0</v>
      </c>
      <c r="BI224" s="221">
        <f>IF(N224="nulová",J224,0)</f>
        <v>0</v>
      </c>
      <c r="BJ224" s="15" t="s">
        <v>78</v>
      </c>
      <c r="BK224" s="221">
        <f>ROUND(I224*H224,2)</f>
        <v>0</v>
      </c>
      <c r="BL224" s="15" t="s">
        <v>124</v>
      </c>
      <c r="BM224" s="220" t="s">
        <v>357</v>
      </c>
    </row>
    <row r="225" s="2" customFormat="1" ht="24.15" customHeight="1">
      <c r="A225" s="36"/>
      <c r="B225" s="37"/>
      <c r="C225" s="209" t="s">
        <v>358</v>
      </c>
      <c r="D225" s="209" t="s">
        <v>119</v>
      </c>
      <c r="E225" s="210" t="s">
        <v>359</v>
      </c>
      <c r="F225" s="211" t="s">
        <v>360</v>
      </c>
      <c r="G225" s="212" t="s">
        <v>152</v>
      </c>
      <c r="H225" s="213">
        <v>16</v>
      </c>
      <c r="I225" s="214"/>
      <c r="J225" s="215">
        <f>ROUND(I225*H225,2)</f>
        <v>0</v>
      </c>
      <c r="K225" s="211" t="s">
        <v>123</v>
      </c>
      <c r="L225" s="42"/>
      <c r="M225" s="216" t="s">
        <v>1</v>
      </c>
      <c r="N225" s="217" t="s">
        <v>38</v>
      </c>
      <c r="O225" s="89"/>
      <c r="P225" s="218">
        <f>O225*H225</f>
        <v>0</v>
      </c>
      <c r="Q225" s="218">
        <v>0.00010000000000000001</v>
      </c>
      <c r="R225" s="218">
        <f>Q225*H225</f>
        <v>0.0016000000000000001</v>
      </c>
      <c r="S225" s="218">
        <v>0</v>
      </c>
      <c r="T225" s="219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20" t="s">
        <v>124</v>
      </c>
      <c r="AT225" s="220" t="s">
        <v>119</v>
      </c>
      <c r="AU225" s="220" t="s">
        <v>80</v>
      </c>
      <c r="AY225" s="15" t="s">
        <v>117</v>
      </c>
      <c r="BE225" s="221">
        <f>IF(N225="základní",J225,0)</f>
        <v>0</v>
      </c>
      <c r="BF225" s="221">
        <f>IF(N225="snížená",J225,0)</f>
        <v>0</v>
      </c>
      <c r="BG225" s="221">
        <f>IF(N225="zákl. přenesená",J225,0)</f>
        <v>0</v>
      </c>
      <c r="BH225" s="221">
        <f>IF(N225="sníž. přenesená",J225,0)</f>
        <v>0</v>
      </c>
      <c r="BI225" s="221">
        <f>IF(N225="nulová",J225,0)</f>
        <v>0</v>
      </c>
      <c r="BJ225" s="15" t="s">
        <v>78</v>
      </c>
      <c r="BK225" s="221">
        <f>ROUND(I225*H225,2)</f>
        <v>0</v>
      </c>
      <c r="BL225" s="15" t="s">
        <v>124</v>
      </c>
      <c r="BM225" s="220" t="s">
        <v>361</v>
      </c>
    </row>
    <row r="226" s="2" customFormat="1" ht="33" customHeight="1">
      <c r="A226" s="36"/>
      <c r="B226" s="37"/>
      <c r="C226" s="209" t="s">
        <v>362</v>
      </c>
      <c r="D226" s="209" t="s">
        <v>119</v>
      </c>
      <c r="E226" s="210" t="s">
        <v>363</v>
      </c>
      <c r="F226" s="211" t="s">
        <v>364</v>
      </c>
      <c r="G226" s="212" t="s">
        <v>152</v>
      </c>
      <c r="H226" s="213">
        <v>2</v>
      </c>
      <c r="I226" s="214"/>
      <c r="J226" s="215">
        <f>ROUND(I226*H226,2)</f>
        <v>0</v>
      </c>
      <c r="K226" s="211" t="s">
        <v>123</v>
      </c>
      <c r="L226" s="42"/>
      <c r="M226" s="216" t="s">
        <v>1</v>
      </c>
      <c r="N226" s="217" t="s">
        <v>38</v>
      </c>
      <c r="O226" s="89"/>
      <c r="P226" s="218">
        <f>O226*H226</f>
        <v>0</v>
      </c>
      <c r="Q226" s="218">
        <v>0.15540000000000001</v>
      </c>
      <c r="R226" s="218">
        <f>Q226*H226</f>
        <v>0.31080000000000002</v>
      </c>
      <c r="S226" s="218">
        <v>0</v>
      </c>
      <c r="T226" s="219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20" t="s">
        <v>124</v>
      </c>
      <c r="AT226" s="220" t="s">
        <v>119</v>
      </c>
      <c r="AU226" s="220" t="s">
        <v>80</v>
      </c>
      <c r="AY226" s="15" t="s">
        <v>117</v>
      </c>
      <c r="BE226" s="221">
        <f>IF(N226="základní",J226,0)</f>
        <v>0</v>
      </c>
      <c r="BF226" s="221">
        <f>IF(N226="snížená",J226,0)</f>
        <v>0</v>
      </c>
      <c r="BG226" s="221">
        <f>IF(N226="zákl. přenesená",J226,0)</f>
        <v>0</v>
      </c>
      <c r="BH226" s="221">
        <f>IF(N226="sníž. přenesená",J226,0)</f>
        <v>0</v>
      </c>
      <c r="BI226" s="221">
        <f>IF(N226="nulová",J226,0)</f>
        <v>0</v>
      </c>
      <c r="BJ226" s="15" t="s">
        <v>78</v>
      </c>
      <c r="BK226" s="221">
        <f>ROUND(I226*H226,2)</f>
        <v>0</v>
      </c>
      <c r="BL226" s="15" t="s">
        <v>124</v>
      </c>
      <c r="BM226" s="220" t="s">
        <v>365</v>
      </c>
    </row>
    <row r="227" s="2" customFormat="1" ht="24.15" customHeight="1">
      <c r="A227" s="36"/>
      <c r="B227" s="37"/>
      <c r="C227" s="238" t="s">
        <v>366</v>
      </c>
      <c r="D227" s="238" t="s">
        <v>244</v>
      </c>
      <c r="E227" s="239" t="s">
        <v>367</v>
      </c>
      <c r="F227" s="240" t="s">
        <v>368</v>
      </c>
      <c r="G227" s="241" t="s">
        <v>152</v>
      </c>
      <c r="H227" s="242">
        <v>2</v>
      </c>
      <c r="I227" s="243"/>
      <c r="J227" s="244">
        <f>ROUND(I227*H227,2)</f>
        <v>0</v>
      </c>
      <c r="K227" s="240" t="s">
        <v>123</v>
      </c>
      <c r="L227" s="245"/>
      <c r="M227" s="246" t="s">
        <v>1</v>
      </c>
      <c r="N227" s="247" t="s">
        <v>38</v>
      </c>
      <c r="O227" s="89"/>
      <c r="P227" s="218">
        <f>O227*H227</f>
        <v>0</v>
      </c>
      <c r="Q227" s="218">
        <v>0.065670000000000006</v>
      </c>
      <c r="R227" s="218">
        <f>Q227*H227</f>
        <v>0.13134000000000001</v>
      </c>
      <c r="S227" s="218">
        <v>0</v>
      </c>
      <c r="T227" s="219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20" t="s">
        <v>154</v>
      </c>
      <c r="AT227" s="220" t="s">
        <v>244</v>
      </c>
      <c r="AU227" s="220" t="s">
        <v>80</v>
      </c>
      <c r="AY227" s="15" t="s">
        <v>117</v>
      </c>
      <c r="BE227" s="221">
        <f>IF(N227="základní",J227,0)</f>
        <v>0</v>
      </c>
      <c r="BF227" s="221">
        <f>IF(N227="snížená",J227,0)</f>
        <v>0</v>
      </c>
      <c r="BG227" s="221">
        <f>IF(N227="zákl. přenesená",J227,0)</f>
        <v>0</v>
      </c>
      <c r="BH227" s="221">
        <f>IF(N227="sníž. přenesená",J227,0)</f>
        <v>0</v>
      </c>
      <c r="BI227" s="221">
        <f>IF(N227="nulová",J227,0)</f>
        <v>0</v>
      </c>
      <c r="BJ227" s="15" t="s">
        <v>78</v>
      </c>
      <c r="BK227" s="221">
        <f>ROUND(I227*H227,2)</f>
        <v>0</v>
      </c>
      <c r="BL227" s="15" t="s">
        <v>124</v>
      </c>
      <c r="BM227" s="220" t="s">
        <v>369</v>
      </c>
    </row>
    <row r="228" s="2" customFormat="1" ht="24.15" customHeight="1">
      <c r="A228" s="36"/>
      <c r="B228" s="37"/>
      <c r="C228" s="209" t="s">
        <v>370</v>
      </c>
      <c r="D228" s="209" t="s">
        <v>119</v>
      </c>
      <c r="E228" s="210" t="s">
        <v>371</v>
      </c>
      <c r="F228" s="211" t="s">
        <v>372</v>
      </c>
      <c r="G228" s="212" t="s">
        <v>134</v>
      </c>
      <c r="H228" s="213">
        <v>8</v>
      </c>
      <c r="I228" s="214"/>
      <c r="J228" s="215">
        <f>ROUND(I228*H228,2)</f>
        <v>0</v>
      </c>
      <c r="K228" s="211" t="s">
        <v>123</v>
      </c>
      <c r="L228" s="42"/>
      <c r="M228" s="216" t="s">
        <v>1</v>
      </c>
      <c r="N228" s="217" t="s">
        <v>38</v>
      </c>
      <c r="O228" s="89"/>
      <c r="P228" s="218">
        <f>O228*H228</f>
        <v>0</v>
      </c>
      <c r="Q228" s="218">
        <v>7.0056599999999998</v>
      </c>
      <c r="R228" s="218">
        <f>Q228*H228</f>
        <v>56.045279999999998</v>
      </c>
      <c r="S228" s="218">
        <v>0</v>
      </c>
      <c r="T228" s="219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20" t="s">
        <v>124</v>
      </c>
      <c r="AT228" s="220" t="s">
        <v>119</v>
      </c>
      <c r="AU228" s="220" t="s">
        <v>80</v>
      </c>
      <c r="AY228" s="15" t="s">
        <v>117</v>
      </c>
      <c r="BE228" s="221">
        <f>IF(N228="základní",J228,0)</f>
        <v>0</v>
      </c>
      <c r="BF228" s="221">
        <f>IF(N228="snížená",J228,0)</f>
        <v>0</v>
      </c>
      <c r="BG228" s="221">
        <f>IF(N228="zákl. přenesená",J228,0)</f>
        <v>0</v>
      </c>
      <c r="BH228" s="221">
        <f>IF(N228="sníž. přenesená",J228,0)</f>
        <v>0</v>
      </c>
      <c r="BI228" s="221">
        <f>IF(N228="nulová",J228,0)</f>
        <v>0</v>
      </c>
      <c r="BJ228" s="15" t="s">
        <v>78</v>
      </c>
      <c r="BK228" s="221">
        <f>ROUND(I228*H228,2)</f>
        <v>0</v>
      </c>
      <c r="BL228" s="15" t="s">
        <v>124</v>
      </c>
      <c r="BM228" s="220" t="s">
        <v>373</v>
      </c>
    </row>
    <row r="229" s="2" customFormat="1" ht="24.15" customHeight="1">
      <c r="A229" s="36"/>
      <c r="B229" s="37"/>
      <c r="C229" s="209" t="s">
        <v>374</v>
      </c>
      <c r="D229" s="209" t="s">
        <v>119</v>
      </c>
      <c r="E229" s="210" t="s">
        <v>375</v>
      </c>
      <c r="F229" s="211" t="s">
        <v>376</v>
      </c>
      <c r="G229" s="212" t="s">
        <v>134</v>
      </c>
      <c r="H229" s="213">
        <v>2</v>
      </c>
      <c r="I229" s="214"/>
      <c r="J229" s="215">
        <f>ROUND(I229*H229,2)</f>
        <v>0</v>
      </c>
      <c r="K229" s="211" t="s">
        <v>123</v>
      </c>
      <c r="L229" s="42"/>
      <c r="M229" s="216" t="s">
        <v>1</v>
      </c>
      <c r="N229" s="217" t="s">
        <v>38</v>
      </c>
      <c r="O229" s="89"/>
      <c r="P229" s="218">
        <f>O229*H229</f>
        <v>0</v>
      </c>
      <c r="Q229" s="218">
        <v>16.75142</v>
      </c>
      <c r="R229" s="218">
        <f>Q229*H229</f>
        <v>33.502839999999999</v>
      </c>
      <c r="S229" s="218">
        <v>0</v>
      </c>
      <c r="T229" s="219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20" t="s">
        <v>124</v>
      </c>
      <c r="AT229" s="220" t="s">
        <v>119</v>
      </c>
      <c r="AU229" s="220" t="s">
        <v>80</v>
      </c>
      <c r="AY229" s="15" t="s">
        <v>117</v>
      </c>
      <c r="BE229" s="221">
        <f>IF(N229="základní",J229,0)</f>
        <v>0</v>
      </c>
      <c r="BF229" s="221">
        <f>IF(N229="snížená",J229,0)</f>
        <v>0</v>
      </c>
      <c r="BG229" s="221">
        <f>IF(N229="zákl. přenesená",J229,0)</f>
        <v>0</v>
      </c>
      <c r="BH229" s="221">
        <f>IF(N229="sníž. přenesená",J229,0)</f>
        <v>0</v>
      </c>
      <c r="BI229" s="221">
        <f>IF(N229="nulová",J229,0)</f>
        <v>0</v>
      </c>
      <c r="BJ229" s="15" t="s">
        <v>78</v>
      </c>
      <c r="BK229" s="221">
        <f>ROUND(I229*H229,2)</f>
        <v>0</v>
      </c>
      <c r="BL229" s="15" t="s">
        <v>124</v>
      </c>
      <c r="BM229" s="220" t="s">
        <v>377</v>
      </c>
    </row>
    <row r="230" s="2" customFormat="1" ht="24.15" customHeight="1">
      <c r="A230" s="36"/>
      <c r="B230" s="37"/>
      <c r="C230" s="209" t="s">
        <v>378</v>
      </c>
      <c r="D230" s="209" t="s">
        <v>119</v>
      </c>
      <c r="E230" s="210" t="s">
        <v>379</v>
      </c>
      <c r="F230" s="211" t="s">
        <v>380</v>
      </c>
      <c r="G230" s="212" t="s">
        <v>152</v>
      </c>
      <c r="H230" s="213">
        <v>10</v>
      </c>
      <c r="I230" s="214"/>
      <c r="J230" s="215">
        <f>ROUND(I230*H230,2)</f>
        <v>0</v>
      </c>
      <c r="K230" s="211" t="s">
        <v>123</v>
      </c>
      <c r="L230" s="42"/>
      <c r="M230" s="216" t="s">
        <v>1</v>
      </c>
      <c r="N230" s="217" t="s">
        <v>38</v>
      </c>
      <c r="O230" s="89"/>
      <c r="P230" s="218">
        <f>O230*H230</f>
        <v>0</v>
      </c>
      <c r="Q230" s="218">
        <v>0.61348000000000003</v>
      </c>
      <c r="R230" s="218">
        <f>Q230*H230</f>
        <v>6.1348000000000003</v>
      </c>
      <c r="S230" s="218">
        <v>0</v>
      </c>
      <c r="T230" s="219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20" t="s">
        <v>124</v>
      </c>
      <c r="AT230" s="220" t="s">
        <v>119</v>
      </c>
      <c r="AU230" s="220" t="s">
        <v>80</v>
      </c>
      <c r="AY230" s="15" t="s">
        <v>117</v>
      </c>
      <c r="BE230" s="221">
        <f>IF(N230="základní",J230,0)</f>
        <v>0</v>
      </c>
      <c r="BF230" s="221">
        <f>IF(N230="snížená",J230,0)</f>
        <v>0</v>
      </c>
      <c r="BG230" s="221">
        <f>IF(N230="zákl. přenesená",J230,0)</f>
        <v>0</v>
      </c>
      <c r="BH230" s="221">
        <f>IF(N230="sníž. přenesená",J230,0)</f>
        <v>0</v>
      </c>
      <c r="BI230" s="221">
        <f>IF(N230="nulová",J230,0)</f>
        <v>0</v>
      </c>
      <c r="BJ230" s="15" t="s">
        <v>78</v>
      </c>
      <c r="BK230" s="221">
        <f>ROUND(I230*H230,2)</f>
        <v>0</v>
      </c>
      <c r="BL230" s="15" t="s">
        <v>124</v>
      </c>
      <c r="BM230" s="220" t="s">
        <v>381</v>
      </c>
    </row>
    <row r="231" s="2" customFormat="1" ht="16.5" customHeight="1">
      <c r="A231" s="36"/>
      <c r="B231" s="37"/>
      <c r="C231" s="238" t="s">
        <v>382</v>
      </c>
      <c r="D231" s="238" t="s">
        <v>244</v>
      </c>
      <c r="E231" s="239" t="s">
        <v>383</v>
      </c>
      <c r="F231" s="240" t="s">
        <v>384</v>
      </c>
      <c r="G231" s="241" t="s">
        <v>152</v>
      </c>
      <c r="H231" s="242">
        <v>10.1</v>
      </c>
      <c r="I231" s="243"/>
      <c r="J231" s="244">
        <f>ROUND(I231*H231,2)</f>
        <v>0</v>
      </c>
      <c r="K231" s="240" t="s">
        <v>123</v>
      </c>
      <c r="L231" s="245"/>
      <c r="M231" s="246" t="s">
        <v>1</v>
      </c>
      <c r="N231" s="247" t="s">
        <v>38</v>
      </c>
      <c r="O231" s="89"/>
      <c r="P231" s="218">
        <f>O231*H231</f>
        <v>0</v>
      </c>
      <c r="Q231" s="218">
        <v>0.30399999999999999</v>
      </c>
      <c r="R231" s="218">
        <f>Q231*H231</f>
        <v>3.0703999999999998</v>
      </c>
      <c r="S231" s="218">
        <v>0</v>
      </c>
      <c r="T231" s="219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20" t="s">
        <v>154</v>
      </c>
      <c r="AT231" s="220" t="s">
        <v>244</v>
      </c>
      <c r="AU231" s="220" t="s">
        <v>80</v>
      </c>
      <c r="AY231" s="15" t="s">
        <v>117</v>
      </c>
      <c r="BE231" s="221">
        <f>IF(N231="základní",J231,0)</f>
        <v>0</v>
      </c>
      <c r="BF231" s="221">
        <f>IF(N231="snížená",J231,0)</f>
        <v>0</v>
      </c>
      <c r="BG231" s="221">
        <f>IF(N231="zákl. přenesená",J231,0)</f>
        <v>0</v>
      </c>
      <c r="BH231" s="221">
        <f>IF(N231="sníž. přenesená",J231,0)</f>
        <v>0</v>
      </c>
      <c r="BI231" s="221">
        <f>IF(N231="nulová",J231,0)</f>
        <v>0</v>
      </c>
      <c r="BJ231" s="15" t="s">
        <v>78</v>
      </c>
      <c r="BK231" s="221">
        <f>ROUND(I231*H231,2)</f>
        <v>0</v>
      </c>
      <c r="BL231" s="15" t="s">
        <v>124</v>
      </c>
      <c r="BM231" s="220" t="s">
        <v>385</v>
      </c>
    </row>
    <row r="232" s="13" customFormat="1">
      <c r="A232" s="13"/>
      <c r="B232" s="222"/>
      <c r="C232" s="223"/>
      <c r="D232" s="224" t="s">
        <v>126</v>
      </c>
      <c r="E232" s="223"/>
      <c r="F232" s="226" t="s">
        <v>386</v>
      </c>
      <c r="G232" s="223"/>
      <c r="H232" s="227">
        <v>10.1</v>
      </c>
      <c r="I232" s="228"/>
      <c r="J232" s="223"/>
      <c r="K232" s="223"/>
      <c r="L232" s="229"/>
      <c r="M232" s="230"/>
      <c r="N232" s="231"/>
      <c r="O232" s="231"/>
      <c r="P232" s="231"/>
      <c r="Q232" s="231"/>
      <c r="R232" s="231"/>
      <c r="S232" s="231"/>
      <c r="T232" s="23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3" t="s">
        <v>126</v>
      </c>
      <c r="AU232" s="233" t="s">
        <v>80</v>
      </c>
      <c r="AV232" s="13" t="s">
        <v>80</v>
      </c>
      <c r="AW232" s="13" t="s">
        <v>4</v>
      </c>
      <c r="AX232" s="13" t="s">
        <v>78</v>
      </c>
      <c r="AY232" s="233" t="s">
        <v>117</v>
      </c>
    </row>
    <row r="233" s="2" customFormat="1" ht="24.15" customHeight="1">
      <c r="A233" s="36"/>
      <c r="B233" s="37"/>
      <c r="C233" s="209" t="s">
        <v>387</v>
      </c>
      <c r="D233" s="209" t="s">
        <v>119</v>
      </c>
      <c r="E233" s="210" t="s">
        <v>388</v>
      </c>
      <c r="F233" s="211" t="s">
        <v>389</v>
      </c>
      <c r="G233" s="212" t="s">
        <v>152</v>
      </c>
      <c r="H233" s="213">
        <v>20</v>
      </c>
      <c r="I233" s="214"/>
      <c r="J233" s="215">
        <f>ROUND(I233*H233,2)</f>
        <v>0</v>
      </c>
      <c r="K233" s="211" t="s">
        <v>123</v>
      </c>
      <c r="L233" s="42"/>
      <c r="M233" s="216" t="s">
        <v>1</v>
      </c>
      <c r="N233" s="217" t="s">
        <v>38</v>
      </c>
      <c r="O233" s="89"/>
      <c r="P233" s="218">
        <f>O233*H233</f>
        <v>0</v>
      </c>
      <c r="Q233" s="218">
        <v>0.74931999999999999</v>
      </c>
      <c r="R233" s="218">
        <f>Q233*H233</f>
        <v>14.9864</v>
      </c>
      <c r="S233" s="218">
        <v>0</v>
      </c>
      <c r="T233" s="219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20" t="s">
        <v>124</v>
      </c>
      <c r="AT233" s="220" t="s">
        <v>119</v>
      </c>
      <c r="AU233" s="220" t="s">
        <v>80</v>
      </c>
      <c r="AY233" s="15" t="s">
        <v>117</v>
      </c>
      <c r="BE233" s="221">
        <f>IF(N233="základní",J233,0)</f>
        <v>0</v>
      </c>
      <c r="BF233" s="221">
        <f>IF(N233="snížená",J233,0)</f>
        <v>0</v>
      </c>
      <c r="BG233" s="221">
        <f>IF(N233="zákl. přenesená",J233,0)</f>
        <v>0</v>
      </c>
      <c r="BH233" s="221">
        <f>IF(N233="sníž. přenesená",J233,0)</f>
        <v>0</v>
      </c>
      <c r="BI233" s="221">
        <f>IF(N233="nulová",J233,0)</f>
        <v>0</v>
      </c>
      <c r="BJ233" s="15" t="s">
        <v>78</v>
      </c>
      <c r="BK233" s="221">
        <f>ROUND(I233*H233,2)</f>
        <v>0</v>
      </c>
      <c r="BL233" s="15" t="s">
        <v>124</v>
      </c>
      <c r="BM233" s="220" t="s">
        <v>390</v>
      </c>
    </row>
    <row r="234" s="2" customFormat="1" ht="16.5" customHeight="1">
      <c r="A234" s="36"/>
      <c r="B234" s="37"/>
      <c r="C234" s="238" t="s">
        <v>391</v>
      </c>
      <c r="D234" s="238" t="s">
        <v>244</v>
      </c>
      <c r="E234" s="239" t="s">
        <v>392</v>
      </c>
      <c r="F234" s="240" t="s">
        <v>393</v>
      </c>
      <c r="G234" s="241" t="s">
        <v>152</v>
      </c>
      <c r="H234" s="242">
        <v>20.199999999999999</v>
      </c>
      <c r="I234" s="243"/>
      <c r="J234" s="244">
        <f>ROUND(I234*H234,2)</f>
        <v>0</v>
      </c>
      <c r="K234" s="240" t="s">
        <v>123</v>
      </c>
      <c r="L234" s="245"/>
      <c r="M234" s="246" t="s">
        <v>1</v>
      </c>
      <c r="N234" s="247" t="s">
        <v>38</v>
      </c>
      <c r="O234" s="89"/>
      <c r="P234" s="218">
        <f>O234*H234</f>
        <v>0</v>
      </c>
      <c r="Q234" s="218">
        <v>0.41599999999999998</v>
      </c>
      <c r="R234" s="218">
        <f>Q234*H234</f>
        <v>8.4032</v>
      </c>
      <c r="S234" s="218">
        <v>0</v>
      </c>
      <c r="T234" s="219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20" t="s">
        <v>154</v>
      </c>
      <c r="AT234" s="220" t="s">
        <v>244</v>
      </c>
      <c r="AU234" s="220" t="s">
        <v>80</v>
      </c>
      <c r="AY234" s="15" t="s">
        <v>117</v>
      </c>
      <c r="BE234" s="221">
        <f>IF(N234="základní",J234,0)</f>
        <v>0</v>
      </c>
      <c r="BF234" s="221">
        <f>IF(N234="snížená",J234,0)</f>
        <v>0</v>
      </c>
      <c r="BG234" s="221">
        <f>IF(N234="zákl. přenesená",J234,0)</f>
        <v>0</v>
      </c>
      <c r="BH234" s="221">
        <f>IF(N234="sníž. přenesená",J234,0)</f>
        <v>0</v>
      </c>
      <c r="BI234" s="221">
        <f>IF(N234="nulová",J234,0)</f>
        <v>0</v>
      </c>
      <c r="BJ234" s="15" t="s">
        <v>78</v>
      </c>
      <c r="BK234" s="221">
        <f>ROUND(I234*H234,2)</f>
        <v>0</v>
      </c>
      <c r="BL234" s="15" t="s">
        <v>124</v>
      </c>
      <c r="BM234" s="220" t="s">
        <v>394</v>
      </c>
    </row>
    <row r="235" s="13" customFormat="1">
      <c r="A235" s="13"/>
      <c r="B235" s="222"/>
      <c r="C235" s="223"/>
      <c r="D235" s="224" t="s">
        <v>126</v>
      </c>
      <c r="E235" s="223"/>
      <c r="F235" s="226" t="s">
        <v>395</v>
      </c>
      <c r="G235" s="223"/>
      <c r="H235" s="227">
        <v>20.199999999999999</v>
      </c>
      <c r="I235" s="228"/>
      <c r="J235" s="223"/>
      <c r="K235" s="223"/>
      <c r="L235" s="229"/>
      <c r="M235" s="230"/>
      <c r="N235" s="231"/>
      <c r="O235" s="231"/>
      <c r="P235" s="231"/>
      <c r="Q235" s="231"/>
      <c r="R235" s="231"/>
      <c r="S235" s="231"/>
      <c r="T235" s="23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3" t="s">
        <v>126</v>
      </c>
      <c r="AU235" s="233" t="s">
        <v>80</v>
      </c>
      <c r="AV235" s="13" t="s">
        <v>80</v>
      </c>
      <c r="AW235" s="13" t="s">
        <v>4</v>
      </c>
      <c r="AX235" s="13" t="s">
        <v>78</v>
      </c>
      <c r="AY235" s="233" t="s">
        <v>117</v>
      </c>
    </row>
    <row r="236" s="2" customFormat="1" ht="24.15" customHeight="1">
      <c r="A236" s="36"/>
      <c r="B236" s="37"/>
      <c r="C236" s="209" t="s">
        <v>396</v>
      </c>
      <c r="D236" s="209" t="s">
        <v>119</v>
      </c>
      <c r="E236" s="210" t="s">
        <v>397</v>
      </c>
      <c r="F236" s="211" t="s">
        <v>398</v>
      </c>
      <c r="G236" s="212" t="s">
        <v>152</v>
      </c>
      <c r="H236" s="213">
        <v>7.5</v>
      </c>
      <c r="I236" s="214"/>
      <c r="J236" s="215">
        <f>ROUND(I236*H236,2)</f>
        <v>0</v>
      </c>
      <c r="K236" s="211" t="s">
        <v>123</v>
      </c>
      <c r="L236" s="42"/>
      <c r="M236" s="216" t="s">
        <v>1</v>
      </c>
      <c r="N236" s="217" t="s">
        <v>38</v>
      </c>
      <c r="O236" s="89"/>
      <c r="P236" s="218">
        <f>O236*H236</f>
        <v>0</v>
      </c>
      <c r="Q236" s="218">
        <v>0.88534999999999997</v>
      </c>
      <c r="R236" s="218">
        <f>Q236*H236</f>
        <v>6.6401249999999994</v>
      </c>
      <c r="S236" s="218">
        <v>0</v>
      </c>
      <c r="T236" s="219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20" t="s">
        <v>124</v>
      </c>
      <c r="AT236" s="220" t="s">
        <v>119</v>
      </c>
      <c r="AU236" s="220" t="s">
        <v>80</v>
      </c>
      <c r="AY236" s="15" t="s">
        <v>117</v>
      </c>
      <c r="BE236" s="221">
        <f>IF(N236="základní",J236,0)</f>
        <v>0</v>
      </c>
      <c r="BF236" s="221">
        <f>IF(N236="snížená",J236,0)</f>
        <v>0</v>
      </c>
      <c r="BG236" s="221">
        <f>IF(N236="zákl. přenesená",J236,0)</f>
        <v>0</v>
      </c>
      <c r="BH236" s="221">
        <f>IF(N236="sníž. přenesená",J236,0)</f>
        <v>0</v>
      </c>
      <c r="BI236" s="221">
        <f>IF(N236="nulová",J236,0)</f>
        <v>0</v>
      </c>
      <c r="BJ236" s="15" t="s">
        <v>78</v>
      </c>
      <c r="BK236" s="221">
        <f>ROUND(I236*H236,2)</f>
        <v>0</v>
      </c>
      <c r="BL236" s="15" t="s">
        <v>124</v>
      </c>
      <c r="BM236" s="220" t="s">
        <v>399</v>
      </c>
    </row>
    <row r="237" s="2" customFormat="1" ht="16.5" customHeight="1">
      <c r="A237" s="36"/>
      <c r="B237" s="37"/>
      <c r="C237" s="238" t="s">
        <v>400</v>
      </c>
      <c r="D237" s="238" t="s">
        <v>244</v>
      </c>
      <c r="E237" s="239" t="s">
        <v>401</v>
      </c>
      <c r="F237" s="240" t="s">
        <v>402</v>
      </c>
      <c r="G237" s="241" t="s">
        <v>152</v>
      </c>
      <c r="H237" s="242">
        <v>7.5750000000000002</v>
      </c>
      <c r="I237" s="243"/>
      <c r="J237" s="244">
        <f>ROUND(I237*H237,2)</f>
        <v>0</v>
      </c>
      <c r="K237" s="240" t="s">
        <v>123</v>
      </c>
      <c r="L237" s="245"/>
      <c r="M237" s="246" t="s">
        <v>1</v>
      </c>
      <c r="N237" s="247" t="s">
        <v>38</v>
      </c>
      <c r="O237" s="89"/>
      <c r="P237" s="218">
        <f>O237*H237</f>
        <v>0</v>
      </c>
      <c r="Q237" s="218">
        <v>0.52639999999999998</v>
      </c>
      <c r="R237" s="218">
        <f>Q237*H237</f>
        <v>3.9874800000000001</v>
      </c>
      <c r="S237" s="218">
        <v>0</v>
      </c>
      <c r="T237" s="219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20" t="s">
        <v>154</v>
      </c>
      <c r="AT237" s="220" t="s">
        <v>244</v>
      </c>
      <c r="AU237" s="220" t="s">
        <v>80</v>
      </c>
      <c r="AY237" s="15" t="s">
        <v>117</v>
      </c>
      <c r="BE237" s="221">
        <f>IF(N237="základní",J237,0)</f>
        <v>0</v>
      </c>
      <c r="BF237" s="221">
        <f>IF(N237="snížená",J237,0)</f>
        <v>0</v>
      </c>
      <c r="BG237" s="221">
        <f>IF(N237="zákl. přenesená",J237,0)</f>
        <v>0</v>
      </c>
      <c r="BH237" s="221">
        <f>IF(N237="sníž. přenesená",J237,0)</f>
        <v>0</v>
      </c>
      <c r="BI237" s="221">
        <f>IF(N237="nulová",J237,0)</f>
        <v>0</v>
      </c>
      <c r="BJ237" s="15" t="s">
        <v>78</v>
      </c>
      <c r="BK237" s="221">
        <f>ROUND(I237*H237,2)</f>
        <v>0</v>
      </c>
      <c r="BL237" s="15" t="s">
        <v>124</v>
      </c>
      <c r="BM237" s="220" t="s">
        <v>403</v>
      </c>
    </row>
    <row r="238" s="13" customFormat="1">
      <c r="A238" s="13"/>
      <c r="B238" s="222"/>
      <c r="C238" s="223"/>
      <c r="D238" s="224" t="s">
        <v>126</v>
      </c>
      <c r="E238" s="223"/>
      <c r="F238" s="226" t="s">
        <v>404</v>
      </c>
      <c r="G238" s="223"/>
      <c r="H238" s="227">
        <v>7.5750000000000002</v>
      </c>
      <c r="I238" s="228"/>
      <c r="J238" s="223"/>
      <c r="K238" s="223"/>
      <c r="L238" s="229"/>
      <c r="M238" s="230"/>
      <c r="N238" s="231"/>
      <c r="O238" s="231"/>
      <c r="P238" s="231"/>
      <c r="Q238" s="231"/>
      <c r="R238" s="231"/>
      <c r="S238" s="231"/>
      <c r="T238" s="23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3" t="s">
        <v>126</v>
      </c>
      <c r="AU238" s="233" t="s">
        <v>80</v>
      </c>
      <c r="AV238" s="13" t="s">
        <v>80</v>
      </c>
      <c r="AW238" s="13" t="s">
        <v>4</v>
      </c>
      <c r="AX238" s="13" t="s">
        <v>78</v>
      </c>
      <c r="AY238" s="233" t="s">
        <v>117</v>
      </c>
    </row>
    <row r="239" s="2" customFormat="1" ht="24.15" customHeight="1">
      <c r="A239" s="36"/>
      <c r="B239" s="37"/>
      <c r="C239" s="209" t="s">
        <v>405</v>
      </c>
      <c r="D239" s="209" t="s">
        <v>119</v>
      </c>
      <c r="E239" s="210" t="s">
        <v>406</v>
      </c>
      <c r="F239" s="211" t="s">
        <v>407</v>
      </c>
      <c r="G239" s="212" t="s">
        <v>157</v>
      </c>
      <c r="H239" s="213">
        <v>11.262000000000001</v>
      </c>
      <c r="I239" s="214"/>
      <c r="J239" s="215">
        <f>ROUND(I239*H239,2)</f>
        <v>0</v>
      </c>
      <c r="K239" s="211" t="s">
        <v>123</v>
      </c>
      <c r="L239" s="42"/>
      <c r="M239" s="216" t="s">
        <v>1</v>
      </c>
      <c r="N239" s="217" t="s">
        <v>38</v>
      </c>
      <c r="O239" s="89"/>
      <c r="P239" s="218">
        <f>O239*H239</f>
        <v>0</v>
      </c>
      <c r="Q239" s="218">
        <v>2.5122499999999999</v>
      </c>
      <c r="R239" s="218">
        <f>Q239*H239</f>
        <v>28.292959499999998</v>
      </c>
      <c r="S239" s="218">
        <v>0</v>
      </c>
      <c r="T239" s="219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20" t="s">
        <v>124</v>
      </c>
      <c r="AT239" s="220" t="s">
        <v>119</v>
      </c>
      <c r="AU239" s="220" t="s">
        <v>80</v>
      </c>
      <c r="AY239" s="15" t="s">
        <v>117</v>
      </c>
      <c r="BE239" s="221">
        <f>IF(N239="základní",J239,0)</f>
        <v>0</v>
      </c>
      <c r="BF239" s="221">
        <f>IF(N239="snížená",J239,0)</f>
        <v>0</v>
      </c>
      <c r="BG239" s="221">
        <f>IF(N239="zákl. přenesená",J239,0)</f>
        <v>0</v>
      </c>
      <c r="BH239" s="221">
        <f>IF(N239="sníž. přenesená",J239,0)</f>
        <v>0</v>
      </c>
      <c r="BI239" s="221">
        <f>IF(N239="nulová",J239,0)</f>
        <v>0</v>
      </c>
      <c r="BJ239" s="15" t="s">
        <v>78</v>
      </c>
      <c r="BK239" s="221">
        <f>ROUND(I239*H239,2)</f>
        <v>0</v>
      </c>
      <c r="BL239" s="15" t="s">
        <v>124</v>
      </c>
      <c r="BM239" s="220" t="s">
        <v>408</v>
      </c>
    </row>
    <row r="240" s="2" customFormat="1" ht="33" customHeight="1">
      <c r="A240" s="36"/>
      <c r="B240" s="37"/>
      <c r="C240" s="209" t="s">
        <v>409</v>
      </c>
      <c r="D240" s="209" t="s">
        <v>119</v>
      </c>
      <c r="E240" s="210" t="s">
        <v>410</v>
      </c>
      <c r="F240" s="211" t="s">
        <v>411</v>
      </c>
      <c r="G240" s="212" t="s">
        <v>152</v>
      </c>
      <c r="H240" s="213">
        <v>16</v>
      </c>
      <c r="I240" s="214"/>
      <c r="J240" s="215">
        <f>ROUND(I240*H240,2)</f>
        <v>0</v>
      </c>
      <c r="K240" s="211" t="s">
        <v>123</v>
      </c>
      <c r="L240" s="42"/>
      <c r="M240" s="216" t="s">
        <v>1</v>
      </c>
      <c r="N240" s="217" t="s">
        <v>38</v>
      </c>
      <c r="O240" s="89"/>
      <c r="P240" s="218">
        <f>O240*H240</f>
        <v>0</v>
      </c>
      <c r="Q240" s="218">
        <v>0.00060999999999999997</v>
      </c>
      <c r="R240" s="218">
        <f>Q240*H240</f>
        <v>0.0097599999999999996</v>
      </c>
      <c r="S240" s="218">
        <v>0</v>
      </c>
      <c r="T240" s="219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20" t="s">
        <v>124</v>
      </c>
      <c r="AT240" s="220" t="s">
        <v>119</v>
      </c>
      <c r="AU240" s="220" t="s">
        <v>80</v>
      </c>
      <c r="AY240" s="15" t="s">
        <v>117</v>
      </c>
      <c r="BE240" s="221">
        <f>IF(N240="základní",J240,0)</f>
        <v>0</v>
      </c>
      <c r="BF240" s="221">
        <f>IF(N240="snížená",J240,0)</f>
        <v>0</v>
      </c>
      <c r="BG240" s="221">
        <f>IF(N240="zákl. přenesená",J240,0)</f>
        <v>0</v>
      </c>
      <c r="BH240" s="221">
        <f>IF(N240="sníž. přenesená",J240,0)</f>
        <v>0</v>
      </c>
      <c r="BI240" s="221">
        <f>IF(N240="nulová",J240,0)</f>
        <v>0</v>
      </c>
      <c r="BJ240" s="15" t="s">
        <v>78</v>
      </c>
      <c r="BK240" s="221">
        <f>ROUND(I240*H240,2)</f>
        <v>0</v>
      </c>
      <c r="BL240" s="15" t="s">
        <v>124</v>
      </c>
      <c r="BM240" s="220" t="s">
        <v>412</v>
      </c>
    </row>
    <row r="241" s="2" customFormat="1" ht="24.15" customHeight="1">
      <c r="A241" s="36"/>
      <c r="B241" s="37"/>
      <c r="C241" s="209" t="s">
        <v>413</v>
      </c>
      <c r="D241" s="209" t="s">
        <v>119</v>
      </c>
      <c r="E241" s="210" t="s">
        <v>414</v>
      </c>
      <c r="F241" s="211" t="s">
        <v>415</v>
      </c>
      <c r="G241" s="212" t="s">
        <v>152</v>
      </c>
      <c r="H241" s="213">
        <v>16</v>
      </c>
      <c r="I241" s="214"/>
      <c r="J241" s="215">
        <f>ROUND(I241*H241,2)</f>
        <v>0</v>
      </c>
      <c r="K241" s="211" t="s">
        <v>123</v>
      </c>
      <c r="L241" s="42"/>
      <c r="M241" s="216" t="s">
        <v>1</v>
      </c>
      <c r="N241" s="217" t="s">
        <v>38</v>
      </c>
      <c r="O241" s="89"/>
      <c r="P241" s="218">
        <f>O241*H241</f>
        <v>0</v>
      </c>
      <c r="Q241" s="218">
        <v>0</v>
      </c>
      <c r="R241" s="218">
        <f>Q241*H241</f>
        <v>0</v>
      </c>
      <c r="S241" s="218">
        <v>0</v>
      </c>
      <c r="T241" s="219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20" t="s">
        <v>124</v>
      </c>
      <c r="AT241" s="220" t="s">
        <v>119</v>
      </c>
      <c r="AU241" s="220" t="s">
        <v>80</v>
      </c>
      <c r="AY241" s="15" t="s">
        <v>117</v>
      </c>
      <c r="BE241" s="221">
        <f>IF(N241="základní",J241,0)</f>
        <v>0</v>
      </c>
      <c r="BF241" s="221">
        <f>IF(N241="snížená",J241,0)</f>
        <v>0</v>
      </c>
      <c r="BG241" s="221">
        <f>IF(N241="zákl. přenesená",J241,0)</f>
        <v>0</v>
      </c>
      <c r="BH241" s="221">
        <f>IF(N241="sníž. přenesená",J241,0)</f>
        <v>0</v>
      </c>
      <c r="BI241" s="221">
        <f>IF(N241="nulová",J241,0)</f>
        <v>0</v>
      </c>
      <c r="BJ241" s="15" t="s">
        <v>78</v>
      </c>
      <c r="BK241" s="221">
        <f>ROUND(I241*H241,2)</f>
        <v>0</v>
      </c>
      <c r="BL241" s="15" t="s">
        <v>124</v>
      </c>
      <c r="BM241" s="220" t="s">
        <v>416</v>
      </c>
    </row>
    <row r="242" s="2" customFormat="1" ht="24.15" customHeight="1">
      <c r="A242" s="36"/>
      <c r="B242" s="37"/>
      <c r="C242" s="209" t="s">
        <v>417</v>
      </c>
      <c r="D242" s="209" t="s">
        <v>119</v>
      </c>
      <c r="E242" s="210" t="s">
        <v>418</v>
      </c>
      <c r="F242" s="211" t="s">
        <v>419</v>
      </c>
      <c r="G242" s="212" t="s">
        <v>152</v>
      </c>
      <c r="H242" s="213">
        <v>65</v>
      </c>
      <c r="I242" s="214"/>
      <c r="J242" s="215">
        <f>ROUND(I242*H242,2)</f>
        <v>0</v>
      </c>
      <c r="K242" s="211" t="s">
        <v>123</v>
      </c>
      <c r="L242" s="42"/>
      <c r="M242" s="216" t="s">
        <v>1</v>
      </c>
      <c r="N242" s="217" t="s">
        <v>38</v>
      </c>
      <c r="O242" s="89"/>
      <c r="P242" s="218">
        <f>O242*H242</f>
        <v>0</v>
      </c>
      <c r="Q242" s="218">
        <v>0</v>
      </c>
      <c r="R242" s="218">
        <f>Q242*H242</f>
        <v>0</v>
      </c>
      <c r="S242" s="218">
        <v>0.32400000000000001</v>
      </c>
      <c r="T242" s="219">
        <f>S242*H242</f>
        <v>21.060000000000002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20" t="s">
        <v>124</v>
      </c>
      <c r="AT242" s="220" t="s">
        <v>119</v>
      </c>
      <c r="AU242" s="220" t="s">
        <v>80</v>
      </c>
      <c r="AY242" s="15" t="s">
        <v>117</v>
      </c>
      <c r="BE242" s="221">
        <f>IF(N242="základní",J242,0)</f>
        <v>0</v>
      </c>
      <c r="BF242" s="221">
        <f>IF(N242="snížená",J242,0)</f>
        <v>0</v>
      </c>
      <c r="BG242" s="221">
        <f>IF(N242="zákl. přenesená",J242,0)</f>
        <v>0</v>
      </c>
      <c r="BH242" s="221">
        <f>IF(N242="sníž. přenesená",J242,0)</f>
        <v>0</v>
      </c>
      <c r="BI242" s="221">
        <f>IF(N242="nulová",J242,0)</f>
        <v>0</v>
      </c>
      <c r="BJ242" s="15" t="s">
        <v>78</v>
      </c>
      <c r="BK242" s="221">
        <f>ROUND(I242*H242,2)</f>
        <v>0</v>
      </c>
      <c r="BL242" s="15" t="s">
        <v>124</v>
      </c>
      <c r="BM242" s="220" t="s">
        <v>420</v>
      </c>
    </row>
    <row r="243" s="12" customFormat="1" ht="22.8" customHeight="1">
      <c r="A243" s="12"/>
      <c r="B243" s="193"/>
      <c r="C243" s="194"/>
      <c r="D243" s="195" t="s">
        <v>72</v>
      </c>
      <c r="E243" s="207" t="s">
        <v>421</v>
      </c>
      <c r="F243" s="207" t="s">
        <v>422</v>
      </c>
      <c r="G243" s="194"/>
      <c r="H243" s="194"/>
      <c r="I243" s="197"/>
      <c r="J243" s="208">
        <f>BK243</f>
        <v>0</v>
      </c>
      <c r="K243" s="194"/>
      <c r="L243" s="199"/>
      <c r="M243" s="200"/>
      <c r="N243" s="201"/>
      <c r="O243" s="201"/>
      <c r="P243" s="202">
        <f>SUM(P244:P247)</f>
        <v>0</v>
      </c>
      <c r="Q243" s="201"/>
      <c r="R243" s="202">
        <f>SUM(R244:R247)</f>
        <v>0</v>
      </c>
      <c r="S243" s="201"/>
      <c r="T243" s="203">
        <f>SUM(T244:T247)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4" t="s">
        <v>78</v>
      </c>
      <c r="AT243" s="205" t="s">
        <v>72</v>
      </c>
      <c r="AU243" s="205" t="s">
        <v>78</v>
      </c>
      <c r="AY243" s="204" t="s">
        <v>117</v>
      </c>
      <c r="BK243" s="206">
        <f>SUM(BK244:BK247)</f>
        <v>0</v>
      </c>
    </row>
    <row r="244" s="2" customFormat="1" ht="44.25" customHeight="1">
      <c r="A244" s="36"/>
      <c r="B244" s="37"/>
      <c r="C244" s="209" t="s">
        <v>423</v>
      </c>
      <c r="D244" s="209" t="s">
        <v>119</v>
      </c>
      <c r="E244" s="210" t="s">
        <v>424</v>
      </c>
      <c r="F244" s="211" t="s">
        <v>425</v>
      </c>
      <c r="G244" s="212" t="s">
        <v>202</v>
      </c>
      <c r="H244" s="213">
        <v>21.059999999999999</v>
      </c>
      <c r="I244" s="214"/>
      <c r="J244" s="215">
        <f>ROUND(I244*H244,2)</f>
        <v>0</v>
      </c>
      <c r="K244" s="211" t="s">
        <v>123</v>
      </c>
      <c r="L244" s="42"/>
      <c r="M244" s="216" t="s">
        <v>1</v>
      </c>
      <c r="N244" s="217" t="s">
        <v>38</v>
      </c>
      <c r="O244" s="89"/>
      <c r="P244" s="218">
        <f>O244*H244</f>
        <v>0</v>
      </c>
      <c r="Q244" s="218">
        <v>0</v>
      </c>
      <c r="R244" s="218">
        <f>Q244*H244</f>
        <v>0</v>
      </c>
      <c r="S244" s="218">
        <v>0</v>
      </c>
      <c r="T244" s="219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20" t="s">
        <v>124</v>
      </c>
      <c r="AT244" s="220" t="s">
        <v>119</v>
      </c>
      <c r="AU244" s="220" t="s">
        <v>80</v>
      </c>
      <c r="AY244" s="15" t="s">
        <v>117</v>
      </c>
      <c r="BE244" s="221">
        <f>IF(N244="základní",J244,0)</f>
        <v>0</v>
      </c>
      <c r="BF244" s="221">
        <f>IF(N244="snížená",J244,0)</f>
        <v>0</v>
      </c>
      <c r="BG244" s="221">
        <f>IF(N244="zákl. přenesená",J244,0)</f>
        <v>0</v>
      </c>
      <c r="BH244" s="221">
        <f>IF(N244="sníž. přenesená",J244,0)</f>
        <v>0</v>
      </c>
      <c r="BI244" s="221">
        <f>IF(N244="nulová",J244,0)</f>
        <v>0</v>
      </c>
      <c r="BJ244" s="15" t="s">
        <v>78</v>
      </c>
      <c r="BK244" s="221">
        <f>ROUND(I244*H244,2)</f>
        <v>0</v>
      </c>
      <c r="BL244" s="15" t="s">
        <v>124</v>
      </c>
      <c r="BM244" s="220" t="s">
        <v>426</v>
      </c>
    </row>
    <row r="245" s="2" customFormat="1" ht="24.15" customHeight="1">
      <c r="A245" s="36"/>
      <c r="B245" s="37"/>
      <c r="C245" s="209" t="s">
        <v>427</v>
      </c>
      <c r="D245" s="209" t="s">
        <v>119</v>
      </c>
      <c r="E245" s="210" t="s">
        <v>428</v>
      </c>
      <c r="F245" s="211" t="s">
        <v>429</v>
      </c>
      <c r="G245" s="212" t="s">
        <v>202</v>
      </c>
      <c r="H245" s="213">
        <v>21.059999999999999</v>
      </c>
      <c r="I245" s="214"/>
      <c r="J245" s="215">
        <f>ROUND(I245*H245,2)</f>
        <v>0</v>
      </c>
      <c r="K245" s="211" t="s">
        <v>123</v>
      </c>
      <c r="L245" s="42"/>
      <c r="M245" s="216" t="s">
        <v>1</v>
      </c>
      <c r="N245" s="217" t="s">
        <v>38</v>
      </c>
      <c r="O245" s="89"/>
      <c r="P245" s="218">
        <f>O245*H245</f>
        <v>0</v>
      </c>
      <c r="Q245" s="218">
        <v>0</v>
      </c>
      <c r="R245" s="218">
        <f>Q245*H245</f>
        <v>0</v>
      </c>
      <c r="S245" s="218">
        <v>0</v>
      </c>
      <c r="T245" s="219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20" t="s">
        <v>124</v>
      </c>
      <c r="AT245" s="220" t="s">
        <v>119</v>
      </c>
      <c r="AU245" s="220" t="s">
        <v>80</v>
      </c>
      <c r="AY245" s="15" t="s">
        <v>117</v>
      </c>
      <c r="BE245" s="221">
        <f>IF(N245="základní",J245,0)</f>
        <v>0</v>
      </c>
      <c r="BF245" s="221">
        <f>IF(N245="snížená",J245,0)</f>
        <v>0</v>
      </c>
      <c r="BG245" s="221">
        <f>IF(N245="zákl. přenesená",J245,0)</f>
        <v>0</v>
      </c>
      <c r="BH245" s="221">
        <f>IF(N245="sníž. přenesená",J245,0)</f>
        <v>0</v>
      </c>
      <c r="BI245" s="221">
        <f>IF(N245="nulová",J245,0)</f>
        <v>0</v>
      </c>
      <c r="BJ245" s="15" t="s">
        <v>78</v>
      </c>
      <c r="BK245" s="221">
        <f>ROUND(I245*H245,2)</f>
        <v>0</v>
      </c>
      <c r="BL245" s="15" t="s">
        <v>124</v>
      </c>
      <c r="BM245" s="220" t="s">
        <v>430</v>
      </c>
    </row>
    <row r="246" s="2" customFormat="1" ht="24.15" customHeight="1">
      <c r="A246" s="36"/>
      <c r="B246" s="37"/>
      <c r="C246" s="209" t="s">
        <v>431</v>
      </c>
      <c r="D246" s="209" t="s">
        <v>119</v>
      </c>
      <c r="E246" s="210" t="s">
        <v>432</v>
      </c>
      <c r="F246" s="211" t="s">
        <v>433</v>
      </c>
      <c r="G246" s="212" t="s">
        <v>202</v>
      </c>
      <c r="H246" s="213">
        <v>294.83999999999997</v>
      </c>
      <c r="I246" s="214"/>
      <c r="J246" s="215">
        <f>ROUND(I246*H246,2)</f>
        <v>0</v>
      </c>
      <c r="K246" s="211" t="s">
        <v>123</v>
      </c>
      <c r="L246" s="42"/>
      <c r="M246" s="216" t="s">
        <v>1</v>
      </c>
      <c r="N246" s="217" t="s">
        <v>38</v>
      </c>
      <c r="O246" s="89"/>
      <c r="P246" s="218">
        <f>O246*H246</f>
        <v>0</v>
      </c>
      <c r="Q246" s="218">
        <v>0</v>
      </c>
      <c r="R246" s="218">
        <f>Q246*H246</f>
        <v>0</v>
      </c>
      <c r="S246" s="218">
        <v>0</v>
      </c>
      <c r="T246" s="219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20" t="s">
        <v>124</v>
      </c>
      <c r="AT246" s="220" t="s">
        <v>119</v>
      </c>
      <c r="AU246" s="220" t="s">
        <v>80</v>
      </c>
      <c r="AY246" s="15" t="s">
        <v>117</v>
      </c>
      <c r="BE246" s="221">
        <f>IF(N246="základní",J246,0)</f>
        <v>0</v>
      </c>
      <c r="BF246" s="221">
        <f>IF(N246="snížená",J246,0)</f>
        <v>0</v>
      </c>
      <c r="BG246" s="221">
        <f>IF(N246="zákl. přenesená",J246,0)</f>
        <v>0</v>
      </c>
      <c r="BH246" s="221">
        <f>IF(N246="sníž. přenesená",J246,0)</f>
        <v>0</v>
      </c>
      <c r="BI246" s="221">
        <f>IF(N246="nulová",J246,0)</f>
        <v>0</v>
      </c>
      <c r="BJ246" s="15" t="s">
        <v>78</v>
      </c>
      <c r="BK246" s="221">
        <f>ROUND(I246*H246,2)</f>
        <v>0</v>
      </c>
      <c r="BL246" s="15" t="s">
        <v>124</v>
      </c>
      <c r="BM246" s="220" t="s">
        <v>434</v>
      </c>
    </row>
    <row r="247" s="13" customFormat="1">
      <c r="A247" s="13"/>
      <c r="B247" s="222"/>
      <c r="C247" s="223"/>
      <c r="D247" s="224" t="s">
        <v>126</v>
      </c>
      <c r="E247" s="225" t="s">
        <v>1</v>
      </c>
      <c r="F247" s="226" t="s">
        <v>435</v>
      </c>
      <c r="G247" s="223"/>
      <c r="H247" s="227">
        <v>294.83999999999997</v>
      </c>
      <c r="I247" s="228"/>
      <c r="J247" s="223"/>
      <c r="K247" s="223"/>
      <c r="L247" s="229"/>
      <c r="M247" s="230"/>
      <c r="N247" s="231"/>
      <c r="O247" s="231"/>
      <c r="P247" s="231"/>
      <c r="Q247" s="231"/>
      <c r="R247" s="231"/>
      <c r="S247" s="231"/>
      <c r="T247" s="23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3" t="s">
        <v>126</v>
      </c>
      <c r="AU247" s="233" t="s">
        <v>80</v>
      </c>
      <c r="AV247" s="13" t="s">
        <v>80</v>
      </c>
      <c r="AW247" s="13" t="s">
        <v>30</v>
      </c>
      <c r="AX247" s="13" t="s">
        <v>78</v>
      </c>
      <c r="AY247" s="233" t="s">
        <v>117</v>
      </c>
    </row>
    <row r="248" s="12" customFormat="1" ht="22.8" customHeight="1">
      <c r="A248" s="12"/>
      <c r="B248" s="193"/>
      <c r="C248" s="194"/>
      <c r="D248" s="195" t="s">
        <v>72</v>
      </c>
      <c r="E248" s="207" t="s">
        <v>436</v>
      </c>
      <c r="F248" s="207" t="s">
        <v>437</v>
      </c>
      <c r="G248" s="194"/>
      <c r="H248" s="194"/>
      <c r="I248" s="197"/>
      <c r="J248" s="208">
        <f>BK248</f>
        <v>0</v>
      </c>
      <c r="K248" s="194"/>
      <c r="L248" s="199"/>
      <c r="M248" s="200"/>
      <c r="N248" s="201"/>
      <c r="O248" s="201"/>
      <c r="P248" s="202">
        <f>P249</f>
        <v>0</v>
      </c>
      <c r="Q248" s="201"/>
      <c r="R248" s="202">
        <f>R249</f>
        <v>0</v>
      </c>
      <c r="S248" s="201"/>
      <c r="T248" s="203">
        <f>T249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4" t="s">
        <v>78</v>
      </c>
      <c r="AT248" s="205" t="s">
        <v>72</v>
      </c>
      <c r="AU248" s="205" t="s">
        <v>78</v>
      </c>
      <c r="AY248" s="204" t="s">
        <v>117</v>
      </c>
      <c r="BK248" s="206">
        <f>BK249</f>
        <v>0</v>
      </c>
    </row>
    <row r="249" s="2" customFormat="1" ht="33" customHeight="1">
      <c r="A249" s="36"/>
      <c r="B249" s="37"/>
      <c r="C249" s="209" t="s">
        <v>438</v>
      </c>
      <c r="D249" s="209" t="s">
        <v>119</v>
      </c>
      <c r="E249" s="210" t="s">
        <v>439</v>
      </c>
      <c r="F249" s="211" t="s">
        <v>440</v>
      </c>
      <c r="G249" s="212" t="s">
        <v>202</v>
      </c>
      <c r="H249" s="213">
        <v>11742.973</v>
      </c>
      <c r="I249" s="214"/>
      <c r="J249" s="215">
        <f>ROUND(I249*H249,2)</f>
        <v>0</v>
      </c>
      <c r="K249" s="211" t="s">
        <v>123</v>
      </c>
      <c r="L249" s="42"/>
      <c r="M249" s="216" t="s">
        <v>1</v>
      </c>
      <c r="N249" s="217" t="s">
        <v>38</v>
      </c>
      <c r="O249" s="89"/>
      <c r="P249" s="218">
        <f>O249*H249</f>
        <v>0</v>
      </c>
      <c r="Q249" s="218">
        <v>0</v>
      </c>
      <c r="R249" s="218">
        <f>Q249*H249</f>
        <v>0</v>
      </c>
      <c r="S249" s="218">
        <v>0</v>
      </c>
      <c r="T249" s="219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20" t="s">
        <v>124</v>
      </c>
      <c r="AT249" s="220" t="s">
        <v>119</v>
      </c>
      <c r="AU249" s="220" t="s">
        <v>80</v>
      </c>
      <c r="AY249" s="15" t="s">
        <v>117</v>
      </c>
      <c r="BE249" s="221">
        <f>IF(N249="základní",J249,0)</f>
        <v>0</v>
      </c>
      <c r="BF249" s="221">
        <f>IF(N249="snížená",J249,0)</f>
        <v>0</v>
      </c>
      <c r="BG249" s="221">
        <f>IF(N249="zákl. přenesená",J249,0)</f>
        <v>0</v>
      </c>
      <c r="BH249" s="221">
        <f>IF(N249="sníž. přenesená",J249,0)</f>
        <v>0</v>
      </c>
      <c r="BI249" s="221">
        <f>IF(N249="nulová",J249,0)</f>
        <v>0</v>
      </c>
      <c r="BJ249" s="15" t="s">
        <v>78</v>
      </c>
      <c r="BK249" s="221">
        <f>ROUND(I249*H249,2)</f>
        <v>0</v>
      </c>
      <c r="BL249" s="15" t="s">
        <v>124</v>
      </c>
      <c r="BM249" s="220" t="s">
        <v>441</v>
      </c>
    </row>
    <row r="250" s="12" customFormat="1" ht="25.92" customHeight="1">
      <c r="A250" s="12"/>
      <c r="B250" s="193"/>
      <c r="C250" s="194"/>
      <c r="D250" s="195" t="s">
        <v>72</v>
      </c>
      <c r="E250" s="196" t="s">
        <v>442</v>
      </c>
      <c r="F250" s="196" t="s">
        <v>443</v>
      </c>
      <c r="G250" s="194"/>
      <c r="H250" s="194"/>
      <c r="I250" s="197"/>
      <c r="J250" s="198">
        <f>BK250</f>
        <v>0</v>
      </c>
      <c r="K250" s="194"/>
      <c r="L250" s="199"/>
      <c r="M250" s="200"/>
      <c r="N250" s="201"/>
      <c r="O250" s="201"/>
      <c r="P250" s="202">
        <f>P251+P257+P259+P261+P264</f>
        <v>0</v>
      </c>
      <c r="Q250" s="201"/>
      <c r="R250" s="202">
        <f>R251+R257+R259+R261+R264</f>
        <v>0</v>
      </c>
      <c r="S250" s="201"/>
      <c r="T250" s="203">
        <f>T251+T257+T259+T261+T264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4" t="s">
        <v>139</v>
      </c>
      <c r="AT250" s="205" t="s">
        <v>72</v>
      </c>
      <c r="AU250" s="205" t="s">
        <v>73</v>
      </c>
      <c r="AY250" s="204" t="s">
        <v>117</v>
      </c>
      <c r="BK250" s="206">
        <f>BK251+BK257+BK259+BK261+BK264</f>
        <v>0</v>
      </c>
    </row>
    <row r="251" s="12" customFormat="1" ht="22.8" customHeight="1">
      <c r="A251" s="12"/>
      <c r="B251" s="193"/>
      <c r="C251" s="194"/>
      <c r="D251" s="195" t="s">
        <v>72</v>
      </c>
      <c r="E251" s="207" t="s">
        <v>444</v>
      </c>
      <c r="F251" s="207" t="s">
        <v>445</v>
      </c>
      <c r="G251" s="194"/>
      <c r="H251" s="194"/>
      <c r="I251" s="197"/>
      <c r="J251" s="208">
        <f>BK251</f>
        <v>0</v>
      </c>
      <c r="K251" s="194"/>
      <c r="L251" s="199"/>
      <c r="M251" s="200"/>
      <c r="N251" s="201"/>
      <c r="O251" s="201"/>
      <c r="P251" s="202">
        <f>SUM(P252:P256)</f>
        <v>0</v>
      </c>
      <c r="Q251" s="201"/>
      <c r="R251" s="202">
        <f>SUM(R252:R256)</f>
        <v>0</v>
      </c>
      <c r="S251" s="201"/>
      <c r="T251" s="203">
        <f>SUM(T252:T256)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04" t="s">
        <v>139</v>
      </c>
      <c r="AT251" s="205" t="s">
        <v>72</v>
      </c>
      <c r="AU251" s="205" t="s">
        <v>78</v>
      </c>
      <c r="AY251" s="204" t="s">
        <v>117</v>
      </c>
      <c r="BK251" s="206">
        <f>SUM(BK252:BK256)</f>
        <v>0</v>
      </c>
    </row>
    <row r="252" s="2" customFormat="1" ht="16.5" customHeight="1">
      <c r="A252" s="36"/>
      <c r="B252" s="37"/>
      <c r="C252" s="209" t="s">
        <v>446</v>
      </c>
      <c r="D252" s="209" t="s">
        <v>119</v>
      </c>
      <c r="E252" s="210" t="s">
        <v>447</v>
      </c>
      <c r="F252" s="211" t="s">
        <v>448</v>
      </c>
      <c r="G252" s="212" t="s">
        <v>449</v>
      </c>
      <c r="H252" s="213">
        <v>1</v>
      </c>
      <c r="I252" s="214"/>
      <c r="J252" s="215">
        <f>ROUND(I252*H252,2)</f>
        <v>0</v>
      </c>
      <c r="K252" s="211" t="s">
        <v>123</v>
      </c>
      <c r="L252" s="42"/>
      <c r="M252" s="216" t="s">
        <v>1</v>
      </c>
      <c r="N252" s="217" t="s">
        <v>38</v>
      </c>
      <c r="O252" s="89"/>
      <c r="P252" s="218">
        <f>O252*H252</f>
        <v>0</v>
      </c>
      <c r="Q252" s="218">
        <v>0</v>
      </c>
      <c r="R252" s="218">
        <f>Q252*H252</f>
        <v>0</v>
      </c>
      <c r="S252" s="218">
        <v>0</v>
      </c>
      <c r="T252" s="219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20" t="s">
        <v>450</v>
      </c>
      <c r="AT252" s="220" t="s">
        <v>119</v>
      </c>
      <c r="AU252" s="220" t="s">
        <v>80</v>
      </c>
      <c r="AY252" s="15" t="s">
        <v>117</v>
      </c>
      <c r="BE252" s="221">
        <f>IF(N252="základní",J252,0)</f>
        <v>0</v>
      </c>
      <c r="BF252" s="221">
        <f>IF(N252="snížená",J252,0)</f>
        <v>0</v>
      </c>
      <c r="BG252" s="221">
        <f>IF(N252="zákl. přenesená",J252,0)</f>
        <v>0</v>
      </c>
      <c r="BH252" s="221">
        <f>IF(N252="sníž. přenesená",J252,0)</f>
        <v>0</v>
      </c>
      <c r="BI252" s="221">
        <f>IF(N252="nulová",J252,0)</f>
        <v>0</v>
      </c>
      <c r="BJ252" s="15" t="s">
        <v>78</v>
      </c>
      <c r="BK252" s="221">
        <f>ROUND(I252*H252,2)</f>
        <v>0</v>
      </c>
      <c r="BL252" s="15" t="s">
        <v>450</v>
      </c>
      <c r="BM252" s="220" t="s">
        <v>451</v>
      </c>
    </row>
    <row r="253" s="2" customFormat="1" ht="16.5" customHeight="1">
      <c r="A253" s="36"/>
      <c r="B253" s="37"/>
      <c r="C253" s="209" t="s">
        <v>452</v>
      </c>
      <c r="D253" s="209" t="s">
        <v>119</v>
      </c>
      <c r="E253" s="210" t="s">
        <v>453</v>
      </c>
      <c r="F253" s="211" t="s">
        <v>454</v>
      </c>
      <c r="G253" s="212" t="s">
        <v>449</v>
      </c>
      <c r="H253" s="213">
        <v>1</v>
      </c>
      <c r="I253" s="214"/>
      <c r="J253" s="215">
        <f>ROUND(I253*H253,2)</f>
        <v>0</v>
      </c>
      <c r="K253" s="211" t="s">
        <v>123</v>
      </c>
      <c r="L253" s="42"/>
      <c r="M253" s="216" t="s">
        <v>1</v>
      </c>
      <c r="N253" s="217" t="s">
        <v>38</v>
      </c>
      <c r="O253" s="89"/>
      <c r="P253" s="218">
        <f>O253*H253</f>
        <v>0</v>
      </c>
      <c r="Q253" s="218">
        <v>0</v>
      </c>
      <c r="R253" s="218">
        <f>Q253*H253</f>
        <v>0</v>
      </c>
      <c r="S253" s="218">
        <v>0</v>
      </c>
      <c r="T253" s="219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20" t="s">
        <v>450</v>
      </c>
      <c r="AT253" s="220" t="s">
        <v>119</v>
      </c>
      <c r="AU253" s="220" t="s">
        <v>80</v>
      </c>
      <c r="AY253" s="15" t="s">
        <v>117</v>
      </c>
      <c r="BE253" s="221">
        <f>IF(N253="základní",J253,0)</f>
        <v>0</v>
      </c>
      <c r="BF253" s="221">
        <f>IF(N253="snížená",J253,0)</f>
        <v>0</v>
      </c>
      <c r="BG253" s="221">
        <f>IF(N253="zákl. přenesená",J253,0)</f>
        <v>0</v>
      </c>
      <c r="BH253" s="221">
        <f>IF(N253="sníž. přenesená",J253,0)</f>
        <v>0</v>
      </c>
      <c r="BI253" s="221">
        <f>IF(N253="nulová",J253,0)</f>
        <v>0</v>
      </c>
      <c r="BJ253" s="15" t="s">
        <v>78</v>
      </c>
      <c r="BK253" s="221">
        <f>ROUND(I253*H253,2)</f>
        <v>0</v>
      </c>
      <c r="BL253" s="15" t="s">
        <v>450</v>
      </c>
      <c r="BM253" s="220" t="s">
        <v>455</v>
      </c>
    </row>
    <row r="254" s="2" customFormat="1" ht="21.75" customHeight="1">
      <c r="A254" s="36"/>
      <c r="B254" s="37"/>
      <c r="C254" s="209" t="s">
        <v>456</v>
      </c>
      <c r="D254" s="209" t="s">
        <v>119</v>
      </c>
      <c r="E254" s="210" t="s">
        <v>457</v>
      </c>
      <c r="F254" s="211" t="s">
        <v>458</v>
      </c>
      <c r="G254" s="212" t="s">
        <v>449</v>
      </c>
      <c r="H254" s="213">
        <v>1</v>
      </c>
      <c r="I254" s="214"/>
      <c r="J254" s="215">
        <f>ROUND(I254*H254,2)</f>
        <v>0</v>
      </c>
      <c r="K254" s="211" t="s">
        <v>123</v>
      </c>
      <c r="L254" s="42"/>
      <c r="M254" s="216" t="s">
        <v>1</v>
      </c>
      <c r="N254" s="217" t="s">
        <v>38</v>
      </c>
      <c r="O254" s="89"/>
      <c r="P254" s="218">
        <f>O254*H254</f>
        <v>0</v>
      </c>
      <c r="Q254" s="218">
        <v>0</v>
      </c>
      <c r="R254" s="218">
        <f>Q254*H254</f>
        <v>0</v>
      </c>
      <c r="S254" s="218">
        <v>0</v>
      </c>
      <c r="T254" s="219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20" t="s">
        <v>450</v>
      </c>
      <c r="AT254" s="220" t="s">
        <v>119</v>
      </c>
      <c r="AU254" s="220" t="s">
        <v>80</v>
      </c>
      <c r="AY254" s="15" t="s">
        <v>117</v>
      </c>
      <c r="BE254" s="221">
        <f>IF(N254="základní",J254,0)</f>
        <v>0</v>
      </c>
      <c r="BF254" s="221">
        <f>IF(N254="snížená",J254,0)</f>
        <v>0</v>
      </c>
      <c r="BG254" s="221">
        <f>IF(N254="zákl. přenesená",J254,0)</f>
        <v>0</v>
      </c>
      <c r="BH254" s="221">
        <f>IF(N254="sníž. přenesená",J254,0)</f>
        <v>0</v>
      </c>
      <c r="BI254" s="221">
        <f>IF(N254="nulová",J254,0)</f>
        <v>0</v>
      </c>
      <c r="BJ254" s="15" t="s">
        <v>78</v>
      </c>
      <c r="BK254" s="221">
        <f>ROUND(I254*H254,2)</f>
        <v>0</v>
      </c>
      <c r="BL254" s="15" t="s">
        <v>450</v>
      </c>
      <c r="BM254" s="220" t="s">
        <v>459</v>
      </c>
    </row>
    <row r="255" s="2" customFormat="1" ht="24.15" customHeight="1">
      <c r="A255" s="36"/>
      <c r="B255" s="37"/>
      <c r="C255" s="209" t="s">
        <v>460</v>
      </c>
      <c r="D255" s="209" t="s">
        <v>119</v>
      </c>
      <c r="E255" s="210" t="s">
        <v>461</v>
      </c>
      <c r="F255" s="211" t="s">
        <v>462</v>
      </c>
      <c r="G255" s="212" t="s">
        <v>449</v>
      </c>
      <c r="H255" s="213">
        <v>1</v>
      </c>
      <c r="I255" s="214"/>
      <c r="J255" s="215">
        <f>ROUND(I255*H255,2)</f>
        <v>0</v>
      </c>
      <c r="K255" s="211" t="s">
        <v>123</v>
      </c>
      <c r="L255" s="42"/>
      <c r="M255" s="216" t="s">
        <v>1</v>
      </c>
      <c r="N255" s="217" t="s">
        <v>38</v>
      </c>
      <c r="O255" s="89"/>
      <c r="P255" s="218">
        <f>O255*H255</f>
        <v>0</v>
      </c>
      <c r="Q255" s="218">
        <v>0</v>
      </c>
      <c r="R255" s="218">
        <f>Q255*H255</f>
        <v>0</v>
      </c>
      <c r="S255" s="218">
        <v>0</v>
      </c>
      <c r="T255" s="219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20" t="s">
        <v>450</v>
      </c>
      <c r="AT255" s="220" t="s">
        <v>119</v>
      </c>
      <c r="AU255" s="220" t="s">
        <v>80</v>
      </c>
      <c r="AY255" s="15" t="s">
        <v>117</v>
      </c>
      <c r="BE255" s="221">
        <f>IF(N255="základní",J255,0)</f>
        <v>0</v>
      </c>
      <c r="BF255" s="221">
        <f>IF(N255="snížená",J255,0)</f>
        <v>0</v>
      </c>
      <c r="BG255" s="221">
        <f>IF(N255="zákl. přenesená",J255,0)</f>
        <v>0</v>
      </c>
      <c r="BH255" s="221">
        <f>IF(N255="sníž. přenesená",J255,0)</f>
        <v>0</v>
      </c>
      <c r="BI255" s="221">
        <f>IF(N255="nulová",J255,0)</f>
        <v>0</v>
      </c>
      <c r="BJ255" s="15" t="s">
        <v>78</v>
      </c>
      <c r="BK255" s="221">
        <f>ROUND(I255*H255,2)</f>
        <v>0</v>
      </c>
      <c r="BL255" s="15" t="s">
        <v>450</v>
      </c>
      <c r="BM255" s="220" t="s">
        <v>463</v>
      </c>
    </row>
    <row r="256" s="2" customFormat="1" ht="16.5" customHeight="1">
      <c r="A256" s="36"/>
      <c r="B256" s="37"/>
      <c r="C256" s="209" t="s">
        <v>464</v>
      </c>
      <c r="D256" s="209" t="s">
        <v>119</v>
      </c>
      <c r="E256" s="210" t="s">
        <v>465</v>
      </c>
      <c r="F256" s="211" t="s">
        <v>466</v>
      </c>
      <c r="G256" s="212" t="s">
        <v>449</v>
      </c>
      <c r="H256" s="213">
        <v>1</v>
      </c>
      <c r="I256" s="214"/>
      <c r="J256" s="215">
        <f>ROUND(I256*H256,2)</f>
        <v>0</v>
      </c>
      <c r="K256" s="211" t="s">
        <v>123</v>
      </c>
      <c r="L256" s="42"/>
      <c r="M256" s="216" t="s">
        <v>1</v>
      </c>
      <c r="N256" s="217" t="s">
        <v>38</v>
      </c>
      <c r="O256" s="89"/>
      <c r="P256" s="218">
        <f>O256*H256</f>
        <v>0</v>
      </c>
      <c r="Q256" s="218">
        <v>0</v>
      </c>
      <c r="R256" s="218">
        <f>Q256*H256</f>
        <v>0</v>
      </c>
      <c r="S256" s="218">
        <v>0</v>
      </c>
      <c r="T256" s="219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20" t="s">
        <v>450</v>
      </c>
      <c r="AT256" s="220" t="s">
        <v>119</v>
      </c>
      <c r="AU256" s="220" t="s">
        <v>80</v>
      </c>
      <c r="AY256" s="15" t="s">
        <v>117</v>
      </c>
      <c r="BE256" s="221">
        <f>IF(N256="základní",J256,0)</f>
        <v>0</v>
      </c>
      <c r="BF256" s="221">
        <f>IF(N256="snížená",J256,0)</f>
        <v>0</v>
      </c>
      <c r="BG256" s="221">
        <f>IF(N256="zákl. přenesená",J256,0)</f>
        <v>0</v>
      </c>
      <c r="BH256" s="221">
        <f>IF(N256="sníž. přenesená",J256,0)</f>
        <v>0</v>
      </c>
      <c r="BI256" s="221">
        <f>IF(N256="nulová",J256,0)</f>
        <v>0</v>
      </c>
      <c r="BJ256" s="15" t="s">
        <v>78</v>
      </c>
      <c r="BK256" s="221">
        <f>ROUND(I256*H256,2)</f>
        <v>0</v>
      </c>
      <c r="BL256" s="15" t="s">
        <v>450</v>
      </c>
      <c r="BM256" s="220" t="s">
        <v>467</v>
      </c>
    </row>
    <row r="257" s="12" customFormat="1" ht="22.8" customHeight="1">
      <c r="A257" s="12"/>
      <c r="B257" s="193"/>
      <c r="C257" s="194"/>
      <c r="D257" s="195" t="s">
        <v>72</v>
      </c>
      <c r="E257" s="207" t="s">
        <v>468</v>
      </c>
      <c r="F257" s="207" t="s">
        <v>469</v>
      </c>
      <c r="G257" s="194"/>
      <c r="H257" s="194"/>
      <c r="I257" s="197"/>
      <c r="J257" s="208">
        <f>BK257</f>
        <v>0</v>
      </c>
      <c r="K257" s="194"/>
      <c r="L257" s="199"/>
      <c r="M257" s="200"/>
      <c r="N257" s="201"/>
      <c r="O257" s="201"/>
      <c r="P257" s="202">
        <f>P258</f>
        <v>0</v>
      </c>
      <c r="Q257" s="201"/>
      <c r="R257" s="202">
        <f>R258</f>
        <v>0</v>
      </c>
      <c r="S257" s="201"/>
      <c r="T257" s="203">
        <f>T258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4" t="s">
        <v>139</v>
      </c>
      <c r="AT257" s="205" t="s">
        <v>72</v>
      </c>
      <c r="AU257" s="205" t="s">
        <v>78</v>
      </c>
      <c r="AY257" s="204" t="s">
        <v>117</v>
      </c>
      <c r="BK257" s="206">
        <f>BK258</f>
        <v>0</v>
      </c>
    </row>
    <row r="258" s="2" customFormat="1" ht="16.5" customHeight="1">
      <c r="A258" s="36"/>
      <c r="B258" s="37"/>
      <c r="C258" s="209" t="s">
        <v>470</v>
      </c>
      <c r="D258" s="209" t="s">
        <v>119</v>
      </c>
      <c r="E258" s="210" t="s">
        <v>471</v>
      </c>
      <c r="F258" s="211" t="s">
        <v>472</v>
      </c>
      <c r="G258" s="212" t="s">
        <v>449</v>
      </c>
      <c r="H258" s="213">
        <v>1</v>
      </c>
      <c r="I258" s="214"/>
      <c r="J258" s="215">
        <f>ROUND(I258*H258,2)</f>
        <v>0</v>
      </c>
      <c r="K258" s="211" t="s">
        <v>123</v>
      </c>
      <c r="L258" s="42"/>
      <c r="M258" s="216" t="s">
        <v>1</v>
      </c>
      <c r="N258" s="217" t="s">
        <v>38</v>
      </c>
      <c r="O258" s="89"/>
      <c r="P258" s="218">
        <f>O258*H258</f>
        <v>0</v>
      </c>
      <c r="Q258" s="218">
        <v>0</v>
      </c>
      <c r="R258" s="218">
        <f>Q258*H258</f>
        <v>0</v>
      </c>
      <c r="S258" s="218">
        <v>0</v>
      </c>
      <c r="T258" s="219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20" t="s">
        <v>450</v>
      </c>
      <c r="AT258" s="220" t="s">
        <v>119</v>
      </c>
      <c r="AU258" s="220" t="s">
        <v>80</v>
      </c>
      <c r="AY258" s="15" t="s">
        <v>117</v>
      </c>
      <c r="BE258" s="221">
        <f>IF(N258="základní",J258,0)</f>
        <v>0</v>
      </c>
      <c r="BF258" s="221">
        <f>IF(N258="snížená",J258,0)</f>
        <v>0</v>
      </c>
      <c r="BG258" s="221">
        <f>IF(N258="zákl. přenesená",J258,0)</f>
        <v>0</v>
      </c>
      <c r="BH258" s="221">
        <f>IF(N258="sníž. přenesená",J258,0)</f>
        <v>0</v>
      </c>
      <c r="BI258" s="221">
        <f>IF(N258="nulová",J258,0)</f>
        <v>0</v>
      </c>
      <c r="BJ258" s="15" t="s">
        <v>78</v>
      </c>
      <c r="BK258" s="221">
        <f>ROUND(I258*H258,2)</f>
        <v>0</v>
      </c>
      <c r="BL258" s="15" t="s">
        <v>450</v>
      </c>
      <c r="BM258" s="220" t="s">
        <v>473</v>
      </c>
    </row>
    <row r="259" s="12" customFormat="1" ht="22.8" customHeight="1">
      <c r="A259" s="12"/>
      <c r="B259" s="193"/>
      <c r="C259" s="194"/>
      <c r="D259" s="195" t="s">
        <v>72</v>
      </c>
      <c r="E259" s="207" t="s">
        <v>474</v>
      </c>
      <c r="F259" s="207" t="s">
        <v>475</v>
      </c>
      <c r="G259" s="194"/>
      <c r="H259" s="194"/>
      <c r="I259" s="197"/>
      <c r="J259" s="208">
        <f>BK259</f>
        <v>0</v>
      </c>
      <c r="K259" s="194"/>
      <c r="L259" s="199"/>
      <c r="M259" s="200"/>
      <c r="N259" s="201"/>
      <c r="O259" s="201"/>
      <c r="P259" s="202">
        <f>P260</f>
        <v>0</v>
      </c>
      <c r="Q259" s="201"/>
      <c r="R259" s="202">
        <f>R260</f>
        <v>0</v>
      </c>
      <c r="S259" s="201"/>
      <c r="T259" s="203">
        <f>T260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4" t="s">
        <v>139</v>
      </c>
      <c r="AT259" s="205" t="s">
        <v>72</v>
      </c>
      <c r="AU259" s="205" t="s">
        <v>78</v>
      </c>
      <c r="AY259" s="204" t="s">
        <v>117</v>
      </c>
      <c r="BK259" s="206">
        <f>BK260</f>
        <v>0</v>
      </c>
    </row>
    <row r="260" s="2" customFormat="1" ht="16.5" customHeight="1">
      <c r="A260" s="36"/>
      <c r="B260" s="37"/>
      <c r="C260" s="209" t="s">
        <v>476</v>
      </c>
      <c r="D260" s="209" t="s">
        <v>119</v>
      </c>
      <c r="E260" s="210" t="s">
        <v>477</v>
      </c>
      <c r="F260" s="211" t="s">
        <v>478</v>
      </c>
      <c r="G260" s="212" t="s">
        <v>449</v>
      </c>
      <c r="H260" s="213">
        <v>4</v>
      </c>
      <c r="I260" s="214"/>
      <c r="J260" s="215">
        <f>ROUND(I260*H260,2)</f>
        <v>0</v>
      </c>
      <c r="K260" s="211" t="s">
        <v>123</v>
      </c>
      <c r="L260" s="42"/>
      <c r="M260" s="216" t="s">
        <v>1</v>
      </c>
      <c r="N260" s="217" t="s">
        <v>38</v>
      </c>
      <c r="O260" s="89"/>
      <c r="P260" s="218">
        <f>O260*H260</f>
        <v>0</v>
      </c>
      <c r="Q260" s="218">
        <v>0</v>
      </c>
      <c r="R260" s="218">
        <f>Q260*H260</f>
        <v>0</v>
      </c>
      <c r="S260" s="218">
        <v>0</v>
      </c>
      <c r="T260" s="219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20" t="s">
        <v>450</v>
      </c>
      <c r="AT260" s="220" t="s">
        <v>119</v>
      </c>
      <c r="AU260" s="220" t="s">
        <v>80</v>
      </c>
      <c r="AY260" s="15" t="s">
        <v>117</v>
      </c>
      <c r="BE260" s="221">
        <f>IF(N260="základní",J260,0)</f>
        <v>0</v>
      </c>
      <c r="BF260" s="221">
        <f>IF(N260="snížená",J260,0)</f>
        <v>0</v>
      </c>
      <c r="BG260" s="221">
        <f>IF(N260="zákl. přenesená",J260,0)</f>
        <v>0</v>
      </c>
      <c r="BH260" s="221">
        <f>IF(N260="sníž. přenesená",J260,0)</f>
        <v>0</v>
      </c>
      <c r="BI260" s="221">
        <f>IF(N260="nulová",J260,0)</f>
        <v>0</v>
      </c>
      <c r="BJ260" s="15" t="s">
        <v>78</v>
      </c>
      <c r="BK260" s="221">
        <f>ROUND(I260*H260,2)</f>
        <v>0</v>
      </c>
      <c r="BL260" s="15" t="s">
        <v>450</v>
      </c>
      <c r="BM260" s="220" t="s">
        <v>479</v>
      </c>
    </row>
    <row r="261" s="12" customFormat="1" ht="22.8" customHeight="1">
      <c r="A261" s="12"/>
      <c r="B261" s="193"/>
      <c r="C261" s="194"/>
      <c r="D261" s="195" t="s">
        <v>72</v>
      </c>
      <c r="E261" s="207" t="s">
        <v>480</v>
      </c>
      <c r="F261" s="207" t="s">
        <v>481</v>
      </c>
      <c r="G261" s="194"/>
      <c r="H261" s="194"/>
      <c r="I261" s="197"/>
      <c r="J261" s="208">
        <f>BK261</f>
        <v>0</v>
      </c>
      <c r="K261" s="194"/>
      <c r="L261" s="199"/>
      <c r="M261" s="200"/>
      <c r="N261" s="201"/>
      <c r="O261" s="201"/>
      <c r="P261" s="202">
        <f>SUM(P262:P263)</f>
        <v>0</v>
      </c>
      <c r="Q261" s="201"/>
      <c r="R261" s="202">
        <f>SUM(R262:R263)</f>
        <v>0</v>
      </c>
      <c r="S261" s="201"/>
      <c r="T261" s="203">
        <f>SUM(T262:T263)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4" t="s">
        <v>139</v>
      </c>
      <c r="AT261" s="205" t="s">
        <v>72</v>
      </c>
      <c r="AU261" s="205" t="s">
        <v>78</v>
      </c>
      <c r="AY261" s="204" t="s">
        <v>117</v>
      </c>
      <c r="BK261" s="206">
        <f>SUM(BK262:BK263)</f>
        <v>0</v>
      </c>
    </row>
    <row r="262" s="2" customFormat="1" ht="16.5" customHeight="1">
      <c r="A262" s="36"/>
      <c r="B262" s="37"/>
      <c r="C262" s="209" t="s">
        <v>482</v>
      </c>
      <c r="D262" s="209" t="s">
        <v>119</v>
      </c>
      <c r="E262" s="210" t="s">
        <v>483</v>
      </c>
      <c r="F262" s="211" t="s">
        <v>484</v>
      </c>
      <c r="G262" s="212" t="s">
        <v>485</v>
      </c>
      <c r="H262" s="213">
        <v>1</v>
      </c>
      <c r="I262" s="214"/>
      <c r="J262" s="215">
        <f>ROUND(I262*H262,2)</f>
        <v>0</v>
      </c>
      <c r="K262" s="211" t="s">
        <v>123</v>
      </c>
      <c r="L262" s="42"/>
      <c r="M262" s="216" t="s">
        <v>1</v>
      </c>
      <c r="N262" s="217" t="s">
        <v>38</v>
      </c>
      <c r="O262" s="89"/>
      <c r="P262" s="218">
        <f>O262*H262</f>
        <v>0</v>
      </c>
      <c r="Q262" s="218">
        <v>0</v>
      </c>
      <c r="R262" s="218">
        <f>Q262*H262</f>
        <v>0</v>
      </c>
      <c r="S262" s="218">
        <v>0</v>
      </c>
      <c r="T262" s="219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20" t="s">
        <v>450</v>
      </c>
      <c r="AT262" s="220" t="s">
        <v>119</v>
      </c>
      <c r="AU262" s="220" t="s">
        <v>80</v>
      </c>
      <c r="AY262" s="15" t="s">
        <v>117</v>
      </c>
      <c r="BE262" s="221">
        <f>IF(N262="základní",J262,0)</f>
        <v>0</v>
      </c>
      <c r="BF262" s="221">
        <f>IF(N262="snížená",J262,0)</f>
        <v>0</v>
      </c>
      <c r="BG262" s="221">
        <f>IF(N262="zákl. přenesená",J262,0)</f>
        <v>0</v>
      </c>
      <c r="BH262" s="221">
        <f>IF(N262="sníž. přenesená",J262,0)</f>
        <v>0</v>
      </c>
      <c r="BI262" s="221">
        <f>IF(N262="nulová",J262,0)</f>
        <v>0</v>
      </c>
      <c r="BJ262" s="15" t="s">
        <v>78</v>
      </c>
      <c r="BK262" s="221">
        <f>ROUND(I262*H262,2)</f>
        <v>0</v>
      </c>
      <c r="BL262" s="15" t="s">
        <v>450</v>
      </c>
      <c r="BM262" s="220" t="s">
        <v>486</v>
      </c>
    </row>
    <row r="263" s="2" customFormat="1">
      <c r="A263" s="36"/>
      <c r="B263" s="37"/>
      <c r="C263" s="38"/>
      <c r="D263" s="224" t="s">
        <v>159</v>
      </c>
      <c r="E263" s="38"/>
      <c r="F263" s="234" t="s">
        <v>487</v>
      </c>
      <c r="G263" s="38"/>
      <c r="H263" s="38"/>
      <c r="I263" s="235"/>
      <c r="J263" s="38"/>
      <c r="K263" s="38"/>
      <c r="L263" s="42"/>
      <c r="M263" s="236"/>
      <c r="N263" s="237"/>
      <c r="O263" s="89"/>
      <c r="P263" s="89"/>
      <c r="Q263" s="89"/>
      <c r="R263" s="89"/>
      <c r="S263" s="89"/>
      <c r="T263" s="90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5" t="s">
        <v>159</v>
      </c>
      <c r="AU263" s="15" t="s">
        <v>80</v>
      </c>
    </row>
    <row r="264" s="12" customFormat="1" ht="22.8" customHeight="1">
      <c r="A264" s="12"/>
      <c r="B264" s="193"/>
      <c r="C264" s="194"/>
      <c r="D264" s="195" t="s">
        <v>72</v>
      </c>
      <c r="E264" s="207" t="s">
        <v>488</v>
      </c>
      <c r="F264" s="207" t="s">
        <v>489</v>
      </c>
      <c r="G264" s="194"/>
      <c r="H264" s="194"/>
      <c r="I264" s="197"/>
      <c r="J264" s="208">
        <f>BK264</f>
        <v>0</v>
      </c>
      <c r="K264" s="194"/>
      <c r="L264" s="199"/>
      <c r="M264" s="200"/>
      <c r="N264" s="201"/>
      <c r="O264" s="201"/>
      <c r="P264" s="202">
        <f>SUM(P265:P266)</f>
        <v>0</v>
      </c>
      <c r="Q264" s="201"/>
      <c r="R264" s="202">
        <f>SUM(R265:R266)</f>
        <v>0</v>
      </c>
      <c r="S264" s="201"/>
      <c r="T264" s="203">
        <f>SUM(T265:T266)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4" t="s">
        <v>139</v>
      </c>
      <c r="AT264" s="205" t="s">
        <v>72</v>
      </c>
      <c r="AU264" s="205" t="s">
        <v>78</v>
      </c>
      <c r="AY264" s="204" t="s">
        <v>117</v>
      </c>
      <c r="BK264" s="206">
        <f>SUM(BK265:BK266)</f>
        <v>0</v>
      </c>
    </row>
    <row r="265" s="2" customFormat="1" ht="16.5" customHeight="1">
      <c r="A265" s="36"/>
      <c r="B265" s="37"/>
      <c r="C265" s="209" t="s">
        <v>490</v>
      </c>
      <c r="D265" s="209" t="s">
        <v>119</v>
      </c>
      <c r="E265" s="210" t="s">
        <v>491</v>
      </c>
      <c r="F265" s="211" t="s">
        <v>492</v>
      </c>
      <c r="G265" s="212" t="s">
        <v>493</v>
      </c>
      <c r="H265" s="213">
        <v>1</v>
      </c>
      <c r="I265" s="214"/>
      <c r="J265" s="215">
        <f>ROUND(I265*H265,2)</f>
        <v>0</v>
      </c>
      <c r="K265" s="211" t="s">
        <v>1</v>
      </c>
      <c r="L265" s="42"/>
      <c r="M265" s="216" t="s">
        <v>1</v>
      </c>
      <c r="N265" s="217" t="s">
        <v>38</v>
      </c>
      <c r="O265" s="89"/>
      <c r="P265" s="218">
        <f>O265*H265</f>
        <v>0</v>
      </c>
      <c r="Q265" s="218">
        <v>0</v>
      </c>
      <c r="R265" s="218">
        <f>Q265*H265</f>
        <v>0</v>
      </c>
      <c r="S265" s="218">
        <v>0</v>
      </c>
      <c r="T265" s="219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20" t="s">
        <v>450</v>
      </c>
      <c r="AT265" s="220" t="s">
        <v>119</v>
      </c>
      <c r="AU265" s="220" t="s">
        <v>80</v>
      </c>
      <c r="AY265" s="15" t="s">
        <v>117</v>
      </c>
      <c r="BE265" s="221">
        <f>IF(N265="základní",J265,0)</f>
        <v>0</v>
      </c>
      <c r="BF265" s="221">
        <f>IF(N265="snížená",J265,0)</f>
        <v>0</v>
      </c>
      <c r="BG265" s="221">
        <f>IF(N265="zákl. přenesená",J265,0)</f>
        <v>0</v>
      </c>
      <c r="BH265" s="221">
        <f>IF(N265="sníž. přenesená",J265,0)</f>
        <v>0</v>
      </c>
      <c r="BI265" s="221">
        <f>IF(N265="nulová",J265,0)</f>
        <v>0</v>
      </c>
      <c r="BJ265" s="15" t="s">
        <v>78</v>
      </c>
      <c r="BK265" s="221">
        <f>ROUND(I265*H265,2)</f>
        <v>0</v>
      </c>
      <c r="BL265" s="15" t="s">
        <v>450</v>
      </c>
      <c r="BM265" s="220" t="s">
        <v>494</v>
      </c>
    </row>
    <row r="266" s="2" customFormat="1">
      <c r="A266" s="36"/>
      <c r="B266" s="37"/>
      <c r="C266" s="38"/>
      <c r="D266" s="224" t="s">
        <v>159</v>
      </c>
      <c r="E266" s="38"/>
      <c r="F266" s="234" t="s">
        <v>495</v>
      </c>
      <c r="G266" s="38"/>
      <c r="H266" s="38"/>
      <c r="I266" s="235"/>
      <c r="J266" s="38"/>
      <c r="K266" s="38"/>
      <c r="L266" s="42"/>
      <c r="M266" s="248"/>
      <c r="N266" s="249"/>
      <c r="O266" s="250"/>
      <c r="P266" s="250"/>
      <c r="Q266" s="250"/>
      <c r="R266" s="250"/>
      <c r="S266" s="250"/>
      <c r="T266" s="251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5" t="s">
        <v>159</v>
      </c>
      <c r="AU266" s="15" t="s">
        <v>80</v>
      </c>
    </row>
    <row r="267" s="2" customFormat="1" ht="6.96" customHeight="1">
      <c r="A267" s="36"/>
      <c r="B267" s="64"/>
      <c r="C267" s="65"/>
      <c r="D267" s="65"/>
      <c r="E267" s="65"/>
      <c r="F267" s="65"/>
      <c r="G267" s="65"/>
      <c r="H267" s="65"/>
      <c r="I267" s="65"/>
      <c r="J267" s="65"/>
      <c r="K267" s="65"/>
      <c r="L267" s="42"/>
      <c r="M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</row>
  </sheetData>
  <sheetProtection sheet="1" autoFilter="0" formatColumns="0" formatRows="0" objects="1" scenarios="1" spinCount="100000" saltValue="AecMJeJyDixAPZ8zC6QZWi3W+sW15xWIyMxGxxyjbl/x/f/kgdGsjxqfVZKw78ftyXJv7eN552sXmXccirtaGQ==" hashValue="tu5SNiUqkQ4bZ5HLBd8t9ZrCl7AiIz1M7ggPnFK242zkfE7lSWGYAgOUJPtf2xQGvEBhvlApubIH350StMEYMg==" algorithmName="SHA-512" password="CC35"/>
  <autoFilter ref="C126:K266"/>
  <mergeCells count="6">
    <mergeCell ref="E7:H7"/>
    <mergeCell ref="E16:H16"/>
    <mergeCell ref="E25:H25"/>
    <mergeCell ref="E85:H85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PC-SLOVACEK-W10\PC</dc:creator>
  <cp:lastModifiedBy>PC-SLOVACEK-W10\PC</cp:lastModifiedBy>
  <dcterms:created xsi:type="dcterms:W3CDTF">2024-04-03T08:10:44Z</dcterms:created>
  <dcterms:modified xsi:type="dcterms:W3CDTF">2024-04-03T08:10:47Z</dcterms:modified>
</cp:coreProperties>
</file>